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495" activeTab="4"/>
  </bookViews>
  <sheets>
    <sheet name="FTE" sheetId="5" r:id="rId1"/>
    <sheet name="Other" sheetId="6" r:id="rId2"/>
    <sheet name="Data" sheetId="2" r:id="rId3"/>
    <sheet name="Calcs" sheetId="3" r:id="rId4"/>
    <sheet name="Summary" sheetId="1" r:id="rId5"/>
  </sheets>
  <definedNames>
    <definedName name="_xlnm._FilterDatabase" localSheetId="2" hidden="1">Data!$A$1:$F$193</definedName>
    <definedName name="Americas">"NthAmerica,SthAmerica"</definedName>
  </definedNames>
  <calcPr calcId="145621"/>
</workbook>
</file>

<file path=xl/calcChain.xml><?xml version="1.0" encoding="utf-8"?>
<calcChain xmlns="http://schemas.openxmlformats.org/spreadsheetml/2006/main">
  <c r="C105" i="3" l="1"/>
  <c r="D105" i="3"/>
  <c r="C104" i="3"/>
  <c r="D104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D89" i="3"/>
  <c r="C89" i="3"/>
  <c r="H84" i="3"/>
  <c r="L84" i="3"/>
  <c r="D84" i="3"/>
  <c r="E81" i="3"/>
  <c r="F81" i="3"/>
  <c r="G81" i="3"/>
  <c r="H81" i="3"/>
  <c r="I81" i="3"/>
  <c r="J81" i="3"/>
  <c r="K81" i="3"/>
  <c r="L81" i="3"/>
  <c r="M81" i="3"/>
  <c r="N81" i="3"/>
  <c r="O81" i="3"/>
  <c r="E82" i="3"/>
  <c r="F82" i="3"/>
  <c r="G82" i="3"/>
  <c r="H82" i="3"/>
  <c r="I82" i="3"/>
  <c r="J82" i="3"/>
  <c r="K82" i="3"/>
  <c r="L82" i="3"/>
  <c r="M82" i="3"/>
  <c r="N82" i="3"/>
  <c r="O82" i="3"/>
  <c r="E83" i="3"/>
  <c r="F83" i="3"/>
  <c r="G83" i="3"/>
  <c r="H83" i="3"/>
  <c r="I83" i="3"/>
  <c r="J83" i="3"/>
  <c r="K83" i="3"/>
  <c r="L83" i="3"/>
  <c r="M83" i="3"/>
  <c r="N83" i="3"/>
  <c r="O83" i="3"/>
  <c r="E84" i="3"/>
  <c r="F84" i="3"/>
  <c r="G84" i="3"/>
  <c r="I84" i="3"/>
  <c r="J84" i="3"/>
  <c r="K84" i="3"/>
  <c r="M84" i="3"/>
  <c r="N84" i="3"/>
  <c r="O84" i="3"/>
  <c r="D82" i="3"/>
  <c r="D83" i="3"/>
  <c r="D81" i="3"/>
  <c r="Q28" i="6"/>
  <c r="P83" i="3" s="1"/>
  <c r="Q27" i="6"/>
  <c r="P82" i="3" s="1"/>
  <c r="Q26" i="6"/>
  <c r="P81" i="3" s="1"/>
  <c r="D76" i="3"/>
  <c r="E76" i="3"/>
  <c r="F76" i="3"/>
  <c r="G76" i="3"/>
  <c r="H76" i="3"/>
  <c r="I76" i="3"/>
  <c r="J76" i="3"/>
  <c r="K76" i="3"/>
  <c r="L76" i="3"/>
  <c r="M76" i="3"/>
  <c r="N76" i="3"/>
  <c r="O76" i="3"/>
  <c r="C76" i="3"/>
  <c r="R4" i="5"/>
  <c r="R5" i="5"/>
  <c r="R6" i="5"/>
  <c r="R7" i="5"/>
  <c r="R8" i="5"/>
  <c r="R9" i="5"/>
  <c r="R10" i="5"/>
  <c r="R11" i="5"/>
  <c r="R12" i="5"/>
  <c r="R3" i="5"/>
  <c r="I20" i="1"/>
  <c r="I21" i="1"/>
  <c r="I22" i="1"/>
  <c r="I23" i="1"/>
  <c r="I24" i="1"/>
  <c r="I25" i="1"/>
  <c r="I26" i="1"/>
  <c r="I27" i="1"/>
  <c r="I28" i="1"/>
  <c r="I19" i="1"/>
  <c r="D63" i="3"/>
  <c r="K19" i="1" s="1"/>
  <c r="D64" i="3"/>
  <c r="K20" i="1" s="1"/>
  <c r="D65" i="3"/>
  <c r="K21" i="1" s="1"/>
  <c r="D66" i="3"/>
  <c r="K22" i="1" s="1"/>
  <c r="D67" i="3"/>
  <c r="K23" i="1" s="1"/>
  <c r="D68" i="3"/>
  <c r="K24" i="1" s="1"/>
  <c r="D69" i="3"/>
  <c r="K25" i="1" s="1"/>
  <c r="D70" i="3"/>
  <c r="K26" i="1" s="1"/>
  <c r="D71" i="3"/>
  <c r="K27" i="1" s="1"/>
  <c r="D72" i="3"/>
  <c r="K28" i="1" s="1"/>
  <c r="C64" i="3"/>
  <c r="J20" i="1" s="1"/>
  <c r="C65" i="3"/>
  <c r="J21" i="1" s="1"/>
  <c r="C66" i="3"/>
  <c r="J22" i="1" s="1"/>
  <c r="C67" i="3"/>
  <c r="J23" i="1" s="1"/>
  <c r="C68" i="3"/>
  <c r="J24" i="1" s="1"/>
  <c r="C69" i="3"/>
  <c r="J25" i="1" s="1"/>
  <c r="C70" i="3"/>
  <c r="J26" i="1" s="1"/>
  <c r="C71" i="3"/>
  <c r="J27" i="1" s="1"/>
  <c r="C72" i="3"/>
  <c r="J28" i="1" s="1"/>
  <c r="C63" i="3"/>
  <c r="J19" i="1" s="1"/>
  <c r="D99" i="3" l="1"/>
  <c r="C99" i="3"/>
  <c r="M85" i="3"/>
  <c r="I85" i="3"/>
  <c r="O85" i="3"/>
  <c r="K85" i="3"/>
  <c r="G85" i="3"/>
  <c r="L85" i="3"/>
  <c r="E85" i="3"/>
  <c r="N85" i="3"/>
  <c r="J85" i="3"/>
  <c r="F85" i="3"/>
  <c r="H85" i="3"/>
  <c r="D85" i="3"/>
  <c r="Q29" i="6"/>
  <c r="P84" i="3" s="1"/>
  <c r="P85" i="3" s="1"/>
  <c r="L28" i="1"/>
  <c r="L20" i="1"/>
  <c r="L24" i="1"/>
  <c r="L25" i="1"/>
  <c r="G77" i="3"/>
  <c r="L77" i="3"/>
  <c r="R19" i="5"/>
  <c r="D77" i="3"/>
  <c r="R20" i="5"/>
  <c r="O77" i="3"/>
  <c r="R23" i="5"/>
  <c r="R22" i="5"/>
  <c r="R21" i="5"/>
  <c r="R18" i="5"/>
  <c r="K77" i="3"/>
  <c r="R17" i="5"/>
  <c r="C77" i="3"/>
  <c r="H77" i="3"/>
  <c r="R16" i="5"/>
  <c r="M77" i="3"/>
  <c r="I77" i="3"/>
  <c r="E77" i="3"/>
  <c r="N77" i="3"/>
  <c r="J77" i="3"/>
  <c r="F77" i="3"/>
  <c r="R15" i="5"/>
  <c r="R14" i="5"/>
  <c r="L26" i="1"/>
  <c r="L27" i="1"/>
  <c r="L23" i="1"/>
  <c r="L22" i="1"/>
  <c r="L21" i="1"/>
  <c r="L19" i="1"/>
  <c r="Q83" i="3" l="1"/>
  <c r="R83" i="3" s="1"/>
  <c r="Q81" i="3"/>
  <c r="Q82" i="3"/>
  <c r="R82" i="3" s="1"/>
  <c r="Q84" i="3"/>
  <c r="R84" i="3" s="1"/>
  <c r="Q85" i="3" l="1"/>
  <c r="R81" i="3"/>
  <c r="B8" i="1" l="1"/>
  <c r="B9" i="1"/>
  <c r="B10" i="1"/>
  <c r="B11" i="1"/>
  <c r="B12" i="1"/>
  <c r="B13" i="1"/>
  <c r="B14" i="1"/>
  <c r="B15" i="1"/>
  <c r="B16" i="1"/>
  <c r="B7" i="1"/>
  <c r="D39" i="3" l="1"/>
  <c r="D44" i="3"/>
  <c r="D45" i="3"/>
  <c r="D28" i="3"/>
  <c r="D30" i="3"/>
  <c r="D34" i="3"/>
  <c r="D38" i="3"/>
  <c r="D17" i="3"/>
  <c r="D15" i="3"/>
  <c r="D18" i="3"/>
  <c r="D32" i="3"/>
  <c r="D27" i="3"/>
  <c r="D22" i="3"/>
  <c r="D24" i="3"/>
  <c r="D36" i="3"/>
  <c r="D42" i="3"/>
  <c r="D40" i="3"/>
  <c r="D43" i="3"/>
  <c r="D46" i="3"/>
  <c r="D26" i="3"/>
  <c r="D29" i="3"/>
  <c r="D33" i="3"/>
  <c r="D37" i="3"/>
  <c r="D20" i="3"/>
  <c r="D16" i="3"/>
  <c r="D19" i="3"/>
  <c r="D31" i="3"/>
  <c r="D25" i="3"/>
  <c r="D21" i="3"/>
  <c r="D23" i="3"/>
  <c r="D35" i="3"/>
  <c r="D41" i="3"/>
  <c r="C39" i="3"/>
  <c r="C44" i="3"/>
  <c r="C45" i="3"/>
  <c r="C28" i="3"/>
  <c r="C30" i="3"/>
  <c r="C34" i="3"/>
  <c r="C38" i="3"/>
  <c r="C17" i="3"/>
  <c r="C15" i="3"/>
  <c r="C18" i="3"/>
  <c r="C32" i="3"/>
  <c r="C27" i="3"/>
  <c r="C22" i="3"/>
  <c r="C24" i="3"/>
  <c r="C36" i="3"/>
  <c r="C42" i="3"/>
  <c r="C40" i="3"/>
  <c r="C43" i="3"/>
  <c r="C46" i="3"/>
  <c r="C26" i="3"/>
  <c r="C29" i="3"/>
  <c r="C33" i="3"/>
  <c r="C37" i="3"/>
  <c r="C20" i="3"/>
  <c r="C16" i="3"/>
  <c r="C19" i="3"/>
  <c r="C31" i="3"/>
  <c r="C25" i="3"/>
  <c r="C21" i="3"/>
  <c r="C23" i="3"/>
  <c r="C35" i="3"/>
  <c r="C41" i="3"/>
  <c r="F7" i="3"/>
  <c r="G7" i="3"/>
  <c r="H7" i="3"/>
  <c r="F8" i="3"/>
  <c r="G8" i="3"/>
  <c r="H8" i="3"/>
  <c r="F6" i="3"/>
  <c r="G6" i="3"/>
  <c r="H6" i="3"/>
  <c r="F5" i="3"/>
  <c r="E10" i="1" s="1"/>
  <c r="G5" i="3"/>
  <c r="G10" i="1" s="1"/>
  <c r="H5" i="3"/>
  <c r="I10" i="1" s="1"/>
  <c r="F9" i="3"/>
  <c r="G9" i="3"/>
  <c r="H9" i="3"/>
  <c r="I11" i="1" s="1"/>
  <c r="F11" i="3"/>
  <c r="G11" i="3"/>
  <c r="H11" i="3"/>
  <c r="F3" i="3"/>
  <c r="G3" i="3"/>
  <c r="H3" i="3"/>
  <c r="F10" i="3"/>
  <c r="G10" i="3"/>
  <c r="G14" i="1" s="1"/>
  <c r="H10" i="3"/>
  <c r="F2" i="3"/>
  <c r="G2" i="3"/>
  <c r="H2" i="3"/>
  <c r="F4" i="3"/>
  <c r="E16" i="1" s="1"/>
  <c r="G4" i="3"/>
  <c r="G16" i="1" s="1"/>
  <c r="H4" i="3"/>
  <c r="I16" i="1" s="1"/>
  <c r="E8" i="3"/>
  <c r="E6" i="3"/>
  <c r="E5" i="3"/>
  <c r="C10" i="1" s="1"/>
  <c r="E9" i="3"/>
  <c r="E11" i="3"/>
  <c r="E3" i="3"/>
  <c r="E10" i="3"/>
  <c r="E2" i="3"/>
  <c r="E4" i="3"/>
  <c r="C16" i="1" s="1"/>
  <c r="E7" i="3"/>
  <c r="D7" i="3"/>
  <c r="C7" i="3"/>
  <c r="C8" i="3"/>
  <c r="C6" i="3"/>
  <c r="C5" i="3"/>
  <c r="C9" i="3"/>
  <c r="C11" i="3"/>
  <c r="C3" i="3"/>
  <c r="C10" i="3"/>
  <c r="C2" i="3"/>
  <c r="C4" i="3"/>
  <c r="D8" i="3"/>
  <c r="D6" i="3"/>
  <c r="D5" i="3"/>
  <c r="D9" i="3"/>
  <c r="D11" i="3"/>
  <c r="D3" i="3"/>
  <c r="D10" i="3"/>
  <c r="D2" i="3"/>
  <c r="D4" i="3"/>
  <c r="E14" i="1" l="1"/>
  <c r="C12" i="1"/>
  <c r="I15" i="1"/>
  <c r="E13" i="1"/>
  <c r="C15" i="1"/>
  <c r="C11" i="1"/>
  <c r="G11" i="1"/>
  <c r="I8" i="1"/>
  <c r="C8" i="1"/>
  <c r="E9" i="1"/>
  <c r="G8" i="1"/>
  <c r="I7" i="1"/>
  <c r="G15" i="1"/>
  <c r="I12" i="1"/>
  <c r="G7" i="1"/>
  <c r="C14" i="1"/>
  <c r="E15" i="1"/>
  <c r="I13" i="1"/>
  <c r="G12" i="1"/>
  <c r="E11" i="1"/>
  <c r="K11" i="1" s="1"/>
  <c r="I9" i="1"/>
  <c r="E7" i="1"/>
  <c r="C7" i="1"/>
  <c r="C13" i="1"/>
  <c r="C9" i="1"/>
  <c r="I14" i="1"/>
  <c r="G13" i="1"/>
  <c r="E12" i="1"/>
  <c r="K10" i="1"/>
  <c r="G9" i="1"/>
  <c r="E8" i="1"/>
  <c r="K16" i="1"/>
  <c r="L16" i="1" s="1"/>
  <c r="E41" i="3"/>
  <c r="E23" i="3"/>
  <c r="E25" i="3"/>
  <c r="E19" i="3"/>
  <c r="E20" i="3"/>
  <c r="E33" i="3"/>
  <c r="E26" i="3"/>
  <c r="E43" i="3"/>
  <c r="E42" i="3"/>
  <c r="E24" i="3"/>
  <c r="E27" i="3"/>
  <c r="E18" i="3"/>
  <c r="E17" i="3"/>
  <c r="E34" i="3"/>
  <c r="E28" i="3"/>
  <c r="E44" i="3"/>
  <c r="E35" i="3"/>
  <c r="E21" i="3"/>
  <c r="E31" i="3"/>
  <c r="E16" i="3"/>
  <c r="E37" i="3"/>
  <c r="E29" i="3"/>
  <c r="E46" i="3"/>
  <c r="E40" i="3"/>
  <c r="E36" i="3"/>
  <c r="E22" i="3"/>
  <c r="E32" i="3"/>
  <c r="E15" i="3"/>
  <c r="E38" i="3"/>
  <c r="E30" i="3"/>
  <c r="E45" i="3"/>
  <c r="E39" i="3"/>
  <c r="L11" i="1" l="1"/>
  <c r="L10" i="1"/>
  <c r="H13" i="1"/>
  <c r="J10" i="1"/>
  <c r="K9" i="1"/>
  <c r="L9" i="1" s="1"/>
  <c r="D13" i="1"/>
  <c r="K14" i="1"/>
  <c r="L14" i="1" s="1"/>
  <c r="F11" i="1"/>
  <c r="F8" i="1"/>
  <c r="J13" i="1"/>
  <c r="F16" i="1"/>
  <c r="H16" i="1"/>
  <c r="K8" i="1"/>
  <c r="L8" i="1" s="1"/>
  <c r="D14" i="1"/>
  <c r="H15" i="1"/>
  <c r="H8" i="1"/>
  <c r="D10" i="1"/>
  <c r="H12" i="1"/>
  <c r="K7" i="1"/>
  <c r="L7" i="1" s="1"/>
  <c r="F7" i="1"/>
  <c r="K13" i="1"/>
  <c r="L13" i="1" s="1"/>
  <c r="J12" i="1"/>
  <c r="K15" i="1"/>
  <c r="L15" i="1" s="1"/>
  <c r="F9" i="1"/>
  <c r="J11" i="1"/>
  <c r="H14" i="1"/>
  <c r="D8" i="1"/>
  <c r="J8" i="1"/>
  <c r="H11" i="1"/>
  <c r="F14" i="1"/>
  <c r="J16" i="1"/>
  <c r="D15" i="1"/>
  <c r="D16" i="1"/>
  <c r="K12" i="1"/>
  <c r="L12" i="1" s="1"/>
  <c r="J9" i="1"/>
  <c r="F15" i="1"/>
  <c r="D12" i="1"/>
  <c r="H9" i="1"/>
  <c r="F12" i="1"/>
  <c r="J14" i="1"/>
  <c r="D9" i="1"/>
  <c r="D7" i="1"/>
  <c r="J7" i="1"/>
  <c r="H10" i="1"/>
  <c r="F13" i="1"/>
  <c r="J15" i="1"/>
  <c r="H7" i="1"/>
  <c r="F10" i="1"/>
  <c r="D11" i="1"/>
  <c r="F51" i="3"/>
  <c r="G20" i="1" s="1"/>
  <c r="F55" i="3"/>
  <c r="G24" i="1" s="1"/>
  <c r="F59" i="3"/>
  <c r="G28" i="1" s="1"/>
  <c r="C53" i="3"/>
  <c r="C22" i="1" s="1"/>
  <c r="C57" i="3"/>
  <c r="C26" i="1" s="1"/>
  <c r="E50" i="3"/>
  <c r="F19" i="1" s="1"/>
  <c r="E54" i="3"/>
  <c r="F23" i="1" s="1"/>
  <c r="E58" i="3"/>
  <c r="F27" i="1" s="1"/>
  <c r="F54" i="3"/>
  <c r="G23" i="1" s="1"/>
  <c r="F58" i="3"/>
  <c r="G27" i="1" s="1"/>
  <c r="C52" i="3"/>
  <c r="C21" i="1" s="1"/>
  <c r="C56" i="3"/>
  <c r="C25" i="1" s="1"/>
  <c r="C50" i="3"/>
  <c r="C19" i="1" s="1"/>
  <c r="E57" i="3"/>
  <c r="F26" i="1" s="1"/>
  <c r="F52" i="3"/>
  <c r="G21" i="1" s="1"/>
  <c r="F56" i="3"/>
  <c r="G25" i="1" s="1"/>
  <c r="F50" i="3"/>
  <c r="G19" i="1" s="1"/>
  <c r="C54" i="3"/>
  <c r="C23" i="1" s="1"/>
  <c r="C58" i="3"/>
  <c r="C27" i="1" s="1"/>
  <c r="E51" i="3"/>
  <c r="F20" i="1" s="1"/>
  <c r="E55" i="3"/>
  <c r="F24" i="1" s="1"/>
  <c r="E59" i="3"/>
  <c r="F28" i="1" s="1"/>
  <c r="F53" i="3"/>
  <c r="G22" i="1" s="1"/>
  <c r="F57" i="3"/>
  <c r="G26" i="1" s="1"/>
  <c r="C51" i="3"/>
  <c r="C20" i="1" s="1"/>
  <c r="C55" i="3"/>
  <c r="C24" i="1" s="1"/>
  <c r="C59" i="3"/>
  <c r="C28" i="1" s="1"/>
  <c r="E52" i="3"/>
  <c r="F21" i="1" s="1"/>
  <c r="E56" i="3"/>
  <c r="F25" i="1" s="1"/>
  <c r="E53" i="3"/>
  <c r="F22" i="1" s="1"/>
  <c r="B51" i="3"/>
  <c r="B20" i="1" s="1"/>
  <c r="B53" i="3"/>
  <c r="B22" i="1" s="1"/>
  <c r="B55" i="3"/>
  <c r="B24" i="1" s="1"/>
  <c r="B57" i="3"/>
  <c r="B26" i="1" s="1"/>
  <c r="B59" i="3"/>
  <c r="B28" i="1" s="1"/>
  <c r="B52" i="3"/>
  <c r="B21" i="1" s="1"/>
  <c r="B54" i="3"/>
  <c r="B23" i="1" s="1"/>
  <c r="B56" i="3"/>
  <c r="B25" i="1" s="1"/>
  <c r="B58" i="3"/>
  <c r="B27" i="1" s="1"/>
  <c r="B50" i="3"/>
  <c r="B19" i="1" s="1"/>
  <c r="D25" i="1" l="1"/>
  <c r="D27" i="1"/>
  <c r="D21" i="1"/>
  <c r="D24" i="1"/>
  <c r="D23" i="1"/>
  <c r="D22" i="1"/>
  <c r="D28" i="1"/>
  <c r="D20" i="1"/>
  <c r="D19" i="1"/>
  <c r="D26" i="1"/>
  <c r="H26" i="1"/>
  <c r="H25" i="1"/>
  <c r="H22" i="1"/>
  <c r="H21" i="1"/>
  <c r="H28" i="1"/>
  <c r="H27" i="1"/>
  <c r="H24" i="1"/>
  <c r="H19" i="1"/>
  <c r="H23" i="1"/>
  <c r="H20" i="1"/>
</calcChain>
</file>

<file path=xl/sharedStrings.xml><?xml version="1.0" encoding="utf-8"?>
<sst xmlns="http://schemas.openxmlformats.org/spreadsheetml/2006/main" count="1211" uniqueCount="93">
  <si>
    <t>Actual</t>
  </si>
  <si>
    <t>Q1</t>
  </si>
  <si>
    <t>Q2</t>
  </si>
  <si>
    <t>Q3</t>
  </si>
  <si>
    <t>Q4</t>
  </si>
  <si>
    <t>Sales</t>
  </si>
  <si>
    <t>Region</t>
  </si>
  <si>
    <t>Country</t>
  </si>
  <si>
    <t>Month</t>
  </si>
  <si>
    <t>Budget</t>
  </si>
  <si>
    <t>Sales Mth</t>
  </si>
  <si>
    <t>England</t>
  </si>
  <si>
    <t>Client</t>
  </si>
  <si>
    <t>Germany</t>
  </si>
  <si>
    <t>France</t>
  </si>
  <si>
    <t>Spain</t>
  </si>
  <si>
    <t>Italy</t>
  </si>
  <si>
    <t>Sweeden</t>
  </si>
  <si>
    <t>Switzerland</t>
  </si>
  <si>
    <t>Greece</t>
  </si>
  <si>
    <t>Norway</t>
  </si>
  <si>
    <t>Pin Rouge</t>
  </si>
  <si>
    <t>Keepers Court</t>
  </si>
  <si>
    <t>Ten Aces</t>
  </si>
  <si>
    <t>Disco Bling</t>
  </si>
  <si>
    <t>Ringmeister</t>
  </si>
  <si>
    <t>Guest Wing</t>
  </si>
  <si>
    <t>Brandy Lane</t>
  </si>
  <si>
    <t>Dempsey</t>
  </si>
  <si>
    <t>Trustee Brown</t>
  </si>
  <si>
    <t>The Corporation</t>
  </si>
  <si>
    <t>Born To Excel</t>
  </si>
  <si>
    <t>Beltane</t>
  </si>
  <si>
    <t>My Bonny Lad</t>
  </si>
  <si>
    <t>Ultimate Fighter</t>
  </si>
  <si>
    <t>Lets Lighten Up</t>
  </si>
  <si>
    <t>Hey Blondie</t>
  </si>
  <si>
    <t>The Blues</t>
  </si>
  <si>
    <t>Festival Star</t>
  </si>
  <si>
    <t>Arctic Ocean</t>
  </si>
  <si>
    <t>Redhage</t>
  </si>
  <si>
    <t>Catlantic</t>
  </si>
  <si>
    <t>Coolism</t>
  </si>
  <si>
    <t>Love You Like That</t>
  </si>
  <si>
    <t>Teen Idol</t>
  </si>
  <si>
    <t>Honest Lies</t>
  </si>
  <si>
    <t>Kalahaar</t>
  </si>
  <si>
    <t>Babieca Noire</t>
  </si>
  <si>
    <t>Acorns</t>
  </si>
  <si>
    <t>Geiger Rio</t>
  </si>
  <si>
    <t>Megems Boy</t>
  </si>
  <si>
    <t>Metal Talk</t>
  </si>
  <si>
    <t>Even Astar</t>
  </si>
  <si>
    <t>Clients</t>
  </si>
  <si>
    <t>Quarter</t>
  </si>
  <si>
    <t>Rank</t>
  </si>
  <si>
    <t>Top Rank</t>
  </si>
  <si>
    <t>Bot Rank</t>
  </si>
  <si>
    <t>Type</t>
  </si>
  <si>
    <t>Description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</si>
  <si>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</si>
  <si>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</si>
  <si>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</si>
  <si>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</si>
  <si>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</si>
  <si>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</si>
  <si>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</si>
  <si>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</si>
  <si>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</si>
  <si>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</si>
  <si>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</si>
  <si>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</si>
  <si>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FTE</t>
  </si>
  <si>
    <t>Europe</t>
  </si>
  <si>
    <t>Total</t>
  </si>
  <si>
    <t>Leads</t>
  </si>
  <si>
    <t>Plan</t>
  </si>
  <si>
    <t>All</t>
  </si>
  <si>
    <t>Trafffic</t>
  </si>
  <si>
    <t>Corporate</t>
  </si>
  <si>
    <t>Ops</t>
  </si>
  <si>
    <t>IT</t>
  </si>
  <si>
    <t>Percent</t>
  </si>
  <si>
    <t>Other</t>
  </si>
  <si>
    <t>Percentage of Spend</t>
  </si>
  <si>
    <t>PY</t>
  </si>
  <si>
    <t>CY</t>
  </si>
  <si>
    <t>Offices</t>
  </si>
  <si>
    <t>Desc</t>
  </si>
  <si>
    <t>ROI</t>
  </si>
  <si>
    <t>ROA</t>
  </si>
  <si>
    <t>Average</t>
  </si>
  <si>
    <t>Top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</si>
</sst>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color theme="6" tint="-0.249977111117893"/>
      <name val="Fixedsys"/>
      <family val="3"/>
    </font>
    <font>
      <b/>
      <sz val="10"/>
      <color theme="1"/>
      <name val="Arial"/>
      <family val="2"/>
    </font>
    <font>
      <sz val="14"/>
      <color theme="9" tint="-0.249977111117893"/>
      <name val="Playbill"/>
      <family val="5"/>
    </font>
    <font>
      <sz val="14"/>
      <color theme="9" tint="-0.249977111117893"/>
      <name val="Fixedsys"/>
      <family val="3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/>
    <xf numFmtId="0" fontId="5" fillId="0" borderId="0" xfId="0" applyFont="1" applyBorder="1"/>
    <xf numFmtId="0" fontId="6" fillId="0" borderId="0" xfId="0" applyFont="1"/>
    <xf numFmtId="17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165" fontId="0" fillId="0" borderId="0" xfId="0" applyNumberFormat="1"/>
    <xf numFmtId="164" fontId="3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164" fontId="4" fillId="0" borderId="0" xfId="1" applyNumberFormat="1" applyFont="1" applyBorder="1"/>
    <xf numFmtId="164" fontId="9" fillId="0" borderId="0" xfId="1" applyNumberFormat="1" applyFont="1" applyFill="1" applyBorder="1"/>
    <xf numFmtId="0" fontId="9" fillId="0" borderId="0" xfId="0" applyFont="1"/>
    <xf numFmtId="0" fontId="10" fillId="2" borderId="0" xfId="0" applyFont="1" applyFill="1"/>
    <xf numFmtId="164" fontId="10" fillId="2" borderId="0" xfId="1" applyNumberFormat="1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5" applyFont="1" applyFill="1"/>
    <xf numFmtId="0" fontId="12" fillId="3" borderId="0" xfId="5" applyFont="1" applyFill="1"/>
    <xf numFmtId="0" fontId="12" fillId="4" borderId="0" xfId="5" applyFont="1" applyFill="1" applyAlignment="1">
      <alignment horizontal="right"/>
    </xf>
    <xf numFmtId="0" fontId="12" fillId="2" borderId="0" xfId="5" applyFont="1" applyFill="1" applyAlignment="1">
      <alignment horizontal="right"/>
    </xf>
    <xf numFmtId="0" fontId="11" fillId="0" borderId="0" xfId="5"/>
    <xf numFmtId="0" fontId="11" fillId="0" borderId="0" xfId="5" applyFill="1"/>
    <xf numFmtId="0" fontId="12" fillId="3" borderId="0" xfId="0" applyFont="1" applyFill="1"/>
    <xf numFmtId="0" fontId="12" fillId="2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164" fontId="0" fillId="0" borderId="0" xfId="0" applyNumberFormat="1"/>
    <xf numFmtId="9" fontId="0" fillId="0" borderId="0" xfId="4" applyFont="1"/>
    <xf numFmtId="166" fontId="0" fillId="0" borderId="0" xfId="4" applyNumberFormat="1" applyFont="1"/>
    <xf numFmtId="0" fontId="14" fillId="0" borderId="0" xfId="0" applyFont="1"/>
    <xf numFmtId="0" fontId="12" fillId="2" borderId="0" xfId="0" applyFont="1" applyFill="1"/>
    <xf numFmtId="0" fontId="15" fillId="2" borderId="0" xfId="0" applyFont="1" applyFill="1"/>
    <xf numFmtId="0" fontId="16" fillId="0" borderId="0" xfId="0" applyFont="1" applyFill="1"/>
    <xf numFmtId="166" fontId="0" fillId="0" borderId="0" xfId="0" applyNumberFormat="1"/>
  </cellXfs>
  <cellStyles count="7">
    <cellStyle name="Comma" xfId="1" builtinId="3"/>
    <cellStyle name="Currency" xfId="2" builtinId="4"/>
    <cellStyle name="Normal" xfId="0" builtinId="0"/>
    <cellStyle name="Normal - Style1" xfId="3"/>
    <cellStyle name="Normal 2" xfId="5"/>
    <cellStyle name="Percent" xfId="4" builtinId="5"/>
    <cellStyle name="Percent 2" xfId="6"/>
  </cellStyles>
  <dxfs count="13">
    <dxf>
      <font>
        <color theme="9" tint="-0.24994659260841701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54514050280517E-2"/>
          <c:y val="5.1498056413834349E-2"/>
          <c:w val="0.90561723534558181"/>
          <c:h val="0.79359528839382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Calcs!$A$76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Calcs!$C$75:$O$75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</c:strCache>
            </c:strRef>
          </c:cat>
          <c:val>
            <c:numRef>
              <c:f>Calcs!$C$76:$O$76</c:f>
              <c:numCache>
                <c:formatCode>General</c:formatCode>
                <c:ptCount val="13"/>
                <c:pt idx="0">
                  <c:v>381</c:v>
                </c:pt>
                <c:pt idx="1">
                  <c:v>359</c:v>
                </c:pt>
                <c:pt idx="2">
                  <c:v>360</c:v>
                </c:pt>
                <c:pt idx="3">
                  <c:v>349</c:v>
                </c:pt>
                <c:pt idx="4">
                  <c:v>351</c:v>
                </c:pt>
                <c:pt idx="5">
                  <c:v>344</c:v>
                </c:pt>
                <c:pt idx="6">
                  <c:v>356</c:v>
                </c:pt>
                <c:pt idx="7">
                  <c:v>341</c:v>
                </c:pt>
                <c:pt idx="8">
                  <c:v>346</c:v>
                </c:pt>
                <c:pt idx="9">
                  <c:v>351</c:v>
                </c:pt>
                <c:pt idx="10">
                  <c:v>355</c:v>
                </c:pt>
                <c:pt idx="11">
                  <c:v>357</c:v>
                </c:pt>
                <c:pt idx="12">
                  <c:v>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360767872"/>
        <c:axId val="360769408"/>
      </c:barChart>
      <c:lineChart>
        <c:grouping val="standard"/>
        <c:varyColors val="0"/>
        <c:ser>
          <c:idx val="1"/>
          <c:order val="1"/>
          <c:tx>
            <c:strRef>
              <c:f>Calcs!$A$77</c:f>
              <c:strCache>
                <c:ptCount val="1"/>
                <c:pt idx="0">
                  <c:v>Plan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tailEnd type="triangle" w="lg" len="lg"/>
            </a:ln>
          </c:spPr>
          <c:marker>
            <c:symbol val="none"/>
          </c:marker>
          <c:cat>
            <c:strRef>
              <c:f>Calcs!$C$75:$O$75</c:f>
              <c:strCache>
                <c:ptCount val="13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</c:strCache>
            </c:strRef>
          </c:cat>
          <c:val>
            <c:numRef>
              <c:f>Calcs!$C$77:$O$77</c:f>
              <c:numCache>
                <c:formatCode>General</c:formatCode>
                <c:ptCount val="13"/>
                <c:pt idx="0">
                  <c:v>378</c:v>
                </c:pt>
                <c:pt idx="1">
                  <c:v>355</c:v>
                </c:pt>
                <c:pt idx="2">
                  <c:v>361</c:v>
                </c:pt>
                <c:pt idx="3">
                  <c:v>351</c:v>
                </c:pt>
                <c:pt idx="4">
                  <c:v>347</c:v>
                </c:pt>
                <c:pt idx="5">
                  <c:v>345</c:v>
                </c:pt>
                <c:pt idx="6">
                  <c:v>358</c:v>
                </c:pt>
                <c:pt idx="7">
                  <c:v>343</c:v>
                </c:pt>
                <c:pt idx="8">
                  <c:v>344</c:v>
                </c:pt>
                <c:pt idx="9">
                  <c:v>350</c:v>
                </c:pt>
                <c:pt idx="10">
                  <c:v>361</c:v>
                </c:pt>
                <c:pt idx="11">
                  <c:v>352</c:v>
                </c:pt>
                <c:pt idx="12">
                  <c:v>358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67872"/>
        <c:axId val="360769408"/>
      </c:lineChart>
      <c:catAx>
        <c:axId val="360767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360769408"/>
        <c:crosses val="autoZero"/>
        <c:auto val="1"/>
        <c:lblAlgn val="ctr"/>
        <c:lblOffset val="100"/>
        <c:noMultiLvlLbl val="0"/>
      </c:catAx>
      <c:valAx>
        <c:axId val="360769408"/>
        <c:scaling>
          <c:orientation val="minMax"/>
          <c:min val="32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360767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36930227471566"/>
          <c:y val="1.8134660250801987E-2"/>
          <c:w val="0.33251421697287836"/>
          <c:h val="0.130397346165062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33350"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tx1"/>
              </a:solidFill>
            </c:spPr>
          </c:dPt>
          <c:val>
            <c:numRef>
              <c:f>Calcs!$Q$81:$R$81</c:f>
              <c:numCache>
                <c:formatCode>0%</c:formatCode>
                <c:ptCount val="2"/>
                <c:pt idx="0" formatCode="0.0%">
                  <c:v>0.2607383584965754</c:v>
                </c:pt>
                <c:pt idx="1">
                  <c:v>0.73926164150342455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33350"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tx1"/>
              </a:solidFill>
            </c:spPr>
          </c:dPt>
          <c:val>
            <c:numRef>
              <c:f>Calcs!$Q$82:$R$82</c:f>
              <c:numCache>
                <c:formatCode>0%</c:formatCode>
                <c:ptCount val="2"/>
                <c:pt idx="0" formatCode="0.0%">
                  <c:v>0.26549531881697308</c:v>
                </c:pt>
                <c:pt idx="1">
                  <c:v>0.73450468118302692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33350"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tx1"/>
              </a:solidFill>
            </c:spPr>
          </c:dPt>
          <c:val>
            <c:numRef>
              <c:f>Calcs!$Q$83:$R$83</c:f>
              <c:numCache>
                <c:formatCode>0%</c:formatCode>
                <c:ptCount val="2"/>
                <c:pt idx="0" formatCode="0.0%">
                  <c:v>0.32663008451011744</c:v>
                </c:pt>
                <c:pt idx="1">
                  <c:v>0.67336991548988256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33350"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tx1"/>
              </a:solidFill>
            </c:spPr>
          </c:dPt>
          <c:val>
            <c:numRef>
              <c:f>Calcs!$Q$84:$R$84</c:f>
              <c:numCache>
                <c:formatCode>0%</c:formatCode>
                <c:ptCount val="2"/>
                <c:pt idx="0" formatCode="0.0%">
                  <c:v>0.14713623817633423</c:v>
                </c:pt>
                <c:pt idx="1">
                  <c:v>0.85286376182366574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  <a:tailEnd type="triangle" w="lg" len="lg"/>
            </a:ln>
          </c:spPr>
          <c:marker>
            <c:symbol val="none"/>
          </c:marker>
          <c:val>
            <c:numRef>
              <c:f>Calcs!$E$89:$E$95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106112"/>
        <c:axId val="366107648"/>
      </c:lineChart>
      <c:catAx>
        <c:axId val="36610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366107648"/>
        <c:crosses val="autoZero"/>
        <c:auto val="1"/>
        <c:lblAlgn val="ctr"/>
        <c:lblOffset val="100"/>
        <c:noMultiLvlLbl val="0"/>
      </c:catAx>
      <c:valAx>
        <c:axId val="366107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61061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95251</xdr:colOff>
      <xdr:row>0</xdr:row>
      <xdr:rowOff>76201</xdr:rowOff>
    </xdr:from>
    <xdr:ext cx="781050" cy="79041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76201"/>
          <a:ext cx="781050" cy="790416"/>
        </a:xfrm>
        <a:prstGeom prst="rect">
          <a:avLst/>
        </a:prstGeom>
      </xdr:spPr>
    </xdr:pic>
    <xdr:clientData/>
  </xdr:oneCellAnchor>
  <xdr:twoCellAnchor>
    <xdr:from>
      <xdr:col>1</xdr:col>
      <xdr:colOff>1027643</xdr:colOff>
      <xdr:row>1</xdr:row>
      <xdr:rowOff>58209</xdr:rowOff>
    </xdr:from>
    <xdr:to>
      <xdr:col>6</xdr:col>
      <xdr:colOff>714375</xdr:colOff>
      <xdr:row>4</xdr:row>
      <xdr:rowOff>10583</xdr:rowOff>
    </xdr:to>
    <xdr:sp macro="" textlink="">
      <xdr:nvSpPr>
        <xdr:cNvPr id="4" name="TextBox 3"/>
        <xdr:cNvSpPr txBox="1"/>
      </xdr:nvSpPr>
      <xdr:spPr>
        <a:xfrm>
          <a:off x="1637243" y="248709"/>
          <a:ext cx="5239807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3200">
              <a:solidFill>
                <a:schemeClr val="tx2">
                  <a:lumMod val="75000"/>
                </a:schemeClr>
              </a:solidFill>
              <a:latin typeface="+mn-lt"/>
            </a:rPr>
            <a:t>Sparkies Dashboard Summary</a:t>
          </a:r>
        </a:p>
      </xdr:txBody>
    </xdr:sp>
    <xdr:clientData/>
  </xdr:twoCellAnchor>
  <xdr:twoCellAnchor>
    <xdr:from>
      <xdr:col>7</xdr:col>
      <xdr:colOff>1276350</xdr:colOff>
      <xdr:row>4</xdr:row>
      <xdr:rowOff>114300</xdr:rowOff>
    </xdr:from>
    <xdr:to>
      <xdr:col>9</xdr:col>
      <xdr:colOff>1266825</xdr:colOff>
      <xdr:row>5</xdr:row>
      <xdr:rowOff>131921</xdr:rowOff>
    </xdr:to>
    <xdr:sp macro="" textlink="">
      <xdr:nvSpPr>
        <xdr:cNvPr id="5" name="Round Diagonal Corner Rectangle 4"/>
        <xdr:cNvSpPr/>
      </xdr:nvSpPr>
      <xdr:spPr>
        <a:xfrm>
          <a:off x="8382000" y="876300"/>
          <a:ext cx="2219325" cy="208121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1266825</xdr:colOff>
      <xdr:row>4</xdr:row>
      <xdr:rowOff>114300</xdr:rowOff>
    </xdr:from>
    <xdr:to>
      <xdr:col>7</xdr:col>
      <xdr:colOff>1257300</xdr:colOff>
      <xdr:row>5</xdr:row>
      <xdr:rowOff>131921</xdr:rowOff>
    </xdr:to>
    <xdr:sp macro="" textlink="">
      <xdr:nvSpPr>
        <xdr:cNvPr id="6" name="Round Diagonal Corner Rectangle 5"/>
        <xdr:cNvSpPr/>
      </xdr:nvSpPr>
      <xdr:spPr>
        <a:xfrm>
          <a:off x="6143625" y="876300"/>
          <a:ext cx="2219325" cy="208121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1276350</xdr:colOff>
      <xdr:row>4</xdr:row>
      <xdr:rowOff>114300</xdr:rowOff>
    </xdr:from>
    <xdr:to>
      <xdr:col>5</xdr:col>
      <xdr:colOff>1266825</xdr:colOff>
      <xdr:row>5</xdr:row>
      <xdr:rowOff>131921</xdr:rowOff>
    </xdr:to>
    <xdr:sp macro="" textlink="">
      <xdr:nvSpPr>
        <xdr:cNvPr id="7" name="Round Diagonal Corner Rectangle 6"/>
        <xdr:cNvSpPr/>
      </xdr:nvSpPr>
      <xdr:spPr>
        <a:xfrm>
          <a:off x="3924300" y="876300"/>
          <a:ext cx="2219325" cy="208121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1076325</xdr:colOff>
      <xdr:row>4</xdr:row>
      <xdr:rowOff>114300</xdr:rowOff>
    </xdr:from>
    <xdr:to>
      <xdr:col>3</xdr:col>
      <xdr:colOff>1257300</xdr:colOff>
      <xdr:row>5</xdr:row>
      <xdr:rowOff>131921</xdr:rowOff>
    </xdr:to>
    <xdr:sp macro="" textlink="">
      <xdr:nvSpPr>
        <xdr:cNvPr id="8" name="Round Diagonal Corner Rectangle 7"/>
        <xdr:cNvSpPr/>
      </xdr:nvSpPr>
      <xdr:spPr>
        <a:xfrm>
          <a:off x="1685925" y="876300"/>
          <a:ext cx="2219325" cy="208121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657225</xdr:colOff>
      <xdr:row>4</xdr:row>
      <xdr:rowOff>66675</xdr:rowOff>
    </xdr:from>
    <xdr:to>
      <xdr:col>3</xdr:col>
      <xdr:colOff>904875</xdr:colOff>
      <xdr:row>6</xdr:row>
      <xdr:rowOff>38101</xdr:rowOff>
    </xdr:to>
    <xdr:sp macro="" textlink="">
      <xdr:nvSpPr>
        <xdr:cNvPr id="9" name="TextBox 8"/>
        <xdr:cNvSpPr txBox="1"/>
      </xdr:nvSpPr>
      <xdr:spPr>
        <a:xfrm>
          <a:off x="2362200" y="1019175"/>
          <a:ext cx="1190625" cy="352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Q1 Sales </a:t>
          </a:r>
        </a:p>
      </xdr:txBody>
    </xdr:sp>
    <xdr:clientData/>
  </xdr:twoCellAnchor>
  <xdr:twoCellAnchor>
    <xdr:from>
      <xdr:col>4</xdr:col>
      <xdr:colOff>628650</xdr:colOff>
      <xdr:row>4</xdr:row>
      <xdr:rowOff>66676</xdr:rowOff>
    </xdr:from>
    <xdr:to>
      <xdr:col>5</xdr:col>
      <xdr:colOff>914400</xdr:colOff>
      <xdr:row>6</xdr:row>
      <xdr:rowOff>47626</xdr:rowOff>
    </xdr:to>
    <xdr:sp macro="" textlink="">
      <xdr:nvSpPr>
        <xdr:cNvPr id="10" name="TextBox 9"/>
        <xdr:cNvSpPr txBox="1"/>
      </xdr:nvSpPr>
      <xdr:spPr>
        <a:xfrm>
          <a:off x="4562475" y="1019176"/>
          <a:ext cx="12287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Q2 Sales</a:t>
          </a:r>
        </a:p>
      </xdr:txBody>
    </xdr:sp>
    <xdr:clientData/>
  </xdr:twoCellAnchor>
  <xdr:twoCellAnchor>
    <xdr:from>
      <xdr:col>6</xdr:col>
      <xdr:colOff>628650</xdr:colOff>
      <xdr:row>4</xdr:row>
      <xdr:rowOff>66676</xdr:rowOff>
    </xdr:from>
    <xdr:to>
      <xdr:col>7</xdr:col>
      <xdr:colOff>914400</xdr:colOff>
      <xdr:row>6</xdr:row>
      <xdr:rowOff>47626</xdr:rowOff>
    </xdr:to>
    <xdr:sp macro="" textlink="">
      <xdr:nvSpPr>
        <xdr:cNvPr id="11" name="TextBox 10"/>
        <xdr:cNvSpPr txBox="1"/>
      </xdr:nvSpPr>
      <xdr:spPr>
        <a:xfrm>
          <a:off x="6791325" y="1019176"/>
          <a:ext cx="12287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Q3 Sales</a:t>
          </a:r>
        </a:p>
      </xdr:txBody>
    </xdr:sp>
    <xdr:clientData/>
  </xdr:twoCellAnchor>
  <xdr:twoCellAnchor>
    <xdr:from>
      <xdr:col>8</xdr:col>
      <xdr:colOff>628650</xdr:colOff>
      <xdr:row>4</xdr:row>
      <xdr:rowOff>66676</xdr:rowOff>
    </xdr:from>
    <xdr:to>
      <xdr:col>9</xdr:col>
      <xdr:colOff>914400</xdr:colOff>
      <xdr:row>6</xdr:row>
      <xdr:rowOff>47626</xdr:rowOff>
    </xdr:to>
    <xdr:sp macro="" textlink="">
      <xdr:nvSpPr>
        <xdr:cNvPr id="12" name="TextBox 11"/>
        <xdr:cNvSpPr txBox="1"/>
      </xdr:nvSpPr>
      <xdr:spPr>
        <a:xfrm>
          <a:off x="9020175" y="1019176"/>
          <a:ext cx="12287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Q4 Sales</a:t>
          </a:r>
        </a:p>
      </xdr:txBody>
    </xdr:sp>
    <xdr:clientData/>
  </xdr:twoCellAnchor>
  <xdr:twoCellAnchor>
    <xdr:from>
      <xdr:col>6</xdr:col>
      <xdr:colOff>28575</xdr:colOff>
      <xdr:row>16</xdr:row>
      <xdr:rowOff>95250</xdr:rowOff>
    </xdr:from>
    <xdr:to>
      <xdr:col>8</xdr:col>
      <xdr:colOff>19050</xdr:colOff>
      <xdr:row>17</xdr:row>
      <xdr:rowOff>85725</xdr:rowOff>
    </xdr:to>
    <xdr:sp macro="" textlink="">
      <xdr:nvSpPr>
        <xdr:cNvPr id="13" name="Round Diagonal Corner Rectangle 12"/>
        <xdr:cNvSpPr/>
      </xdr:nvSpPr>
      <xdr:spPr>
        <a:xfrm>
          <a:off x="6191250" y="3486150"/>
          <a:ext cx="2219325" cy="219075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1085850</xdr:colOff>
      <xdr:row>16</xdr:row>
      <xdr:rowOff>95250</xdr:rowOff>
    </xdr:from>
    <xdr:to>
      <xdr:col>3</xdr:col>
      <xdr:colOff>1266825</xdr:colOff>
      <xdr:row>17</xdr:row>
      <xdr:rowOff>85725</xdr:rowOff>
    </xdr:to>
    <xdr:sp macro="" textlink="">
      <xdr:nvSpPr>
        <xdr:cNvPr id="14" name="Round Diagonal Corner Rectangle 13"/>
        <xdr:cNvSpPr/>
      </xdr:nvSpPr>
      <xdr:spPr>
        <a:xfrm>
          <a:off x="1695450" y="3486150"/>
          <a:ext cx="2219325" cy="219075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371475</xdr:colOff>
      <xdr:row>16</xdr:row>
      <xdr:rowOff>57151</xdr:rowOff>
    </xdr:from>
    <xdr:to>
      <xdr:col>3</xdr:col>
      <xdr:colOff>866775</xdr:colOff>
      <xdr:row>17</xdr:row>
      <xdr:rowOff>190501</xdr:rowOff>
    </xdr:to>
    <xdr:sp macro="" textlink="">
      <xdr:nvSpPr>
        <xdr:cNvPr id="15" name="TextBox 14"/>
        <xdr:cNvSpPr txBox="1"/>
      </xdr:nvSpPr>
      <xdr:spPr>
        <a:xfrm>
          <a:off x="2076450" y="3448051"/>
          <a:ext cx="14382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Top 10 Clients</a:t>
          </a:r>
        </a:p>
      </xdr:txBody>
    </xdr:sp>
    <xdr:clientData/>
  </xdr:twoCellAnchor>
  <xdr:twoCellAnchor>
    <xdr:from>
      <xdr:col>6</xdr:col>
      <xdr:colOff>266701</xdr:colOff>
      <xdr:row>16</xdr:row>
      <xdr:rowOff>47626</xdr:rowOff>
    </xdr:from>
    <xdr:to>
      <xdr:col>7</xdr:col>
      <xdr:colOff>1076326</xdr:colOff>
      <xdr:row>17</xdr:row>
      <xdr:rowOff>180976</xdr:rowOff>
    </xdr:to>
    <xdr:sp macro="" textlink="">
      <xdr:nvSpPr>
        <xdr:cNvPr id="16" name="TextBox 15"/>
        <xdr:cNvSpPr txBox="1"/>
      </xdr:nvSpPr>
      <xdr:spPr>
        <a:xfrm>
          <a:off x="6429376" y="3438526"/>
          <a:ext cx="17526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Bottom 10 Clients</a:t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6</xdr:col>
      <xdr:colOff>0</xdr:colOff>
      <xdr:row>17</xdr:row>
      <xdr:rowOff>85725</xdr:rowOff>
    </xdr:to>
    <xdr:sp macro="" textlink="">
      <xdr:nvSpPr>
        <xdr:cNvPr id="17" name="Round Diagonal Corner Rectangle 16"/>
        <xdr:cNvSpPr/>
      </xdr:nvSpPr>
      <xdr:spPr>
        <a:xfrm>
          <a:off x="3943350" y="3486150"/>
          <a:ext cx="2219325" cy="219075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704850</xdr:colOff>
      <xdr:row>16</xdr:row>
      <xdr:rowOff>47626</xdr:rowOff>
    </xdr:from>
    <xdr:to>
      <xdr:col>5</xdr:col>
      <xdr:colOff>1200150</xdr:colOff>
      <xdr:row>17</xdr:row>
      <xdr:rowOff>180976</xdr:rowOff>
    </xdr:to>
    <xdr:sp macro="" textlink="">
      <xdr:nvSpPr>
        <xdr:cNvPr id="18" name="TextBox 17"/>
        <xdr:cNvSpPr txBox="1"/>
      </xdr:nvSpPr>
      <xdr:spPr>
        <a:xfrm>
          <a:off x="4638675" y="3438526"/>
          <a:ext cx="14382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Clients</a:t>
          </a:r>
        </a:p>
      </xdr:txBody>
    </xdr:sp>
    <xdr:clientData/>
  </xdr:twoCellAnchor>
  <xdr:twoCellAnchor>
    <xdr:from>
      <xdr:col>10</xdr:col>
      <xdr:colOff>9525</xdr:colOff>
      <xdr:row>4</xdr:row>
      <xdr:rowOff>114301</xdr:rowOff>
    </xdr:from>
    <xdr:to>
      <xdr:col>12</xdr:col>
      <xdr:colOff>304800</xdr:colOff>
      <xdr:row>5</xdr:row>
      <xdr:rowOff>126445</xdr:rowOff>
    </xdr:to>
    <xdr:sp macro="" textlink="">
      <xdr:nvSpPr>
        <xdr:cNvPr id="19" name="Round Diagonal Corner Rectangle 18"/>
        <xdr:cNvSpPr/>
      </xdr:nvSpPr>
      <xdr:spPr>
        <a:xfrm>
          <a:off x="10629900" y="876301"/>
          <a:ext cx="2524125" cy="202644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647700</xdr:colOff>
      <xdr:row>4</xdr:row>
      <xdr:rowOff>66675</xdr:rowOff>
    </xdr:from>
    <xdr:to>
      <xdr:col>12</xdr:col>
      <xdr:colOff>47625</xdr:colOff>
      <xdr:row>6</xdr:row>
      <xdr:rowOff>28576</xdr:rowOff>
    </xdr:to>
    <xdr:sp macro="" textlink="">
      <xdr:nvSpPr>
        <xdr:cNvPr id="20" name="TextBox 19"/>
        <xdr:cNvSpPr txBox="1"/>
      </xdr:nvSpPr>
      <xdr:spPr>
        <a:xfrm>
          <a:off x="10877550" y="828675"/>
          <a:ext cx="1228725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Total</a:t>
          </a:r>
        </a:p>
      </xdr:txBody>
    </xdr:sp>
    <xdr:clientData/>
  </xdr:twoCellAnchor>
  <xdr:twoCellAnchor>
    <xdr:from>
      <xdr:col>0</xdr:col>
      <xdr:colOff>504826</xdr:colOff>
      <xdr:row>4</xdr:row>
      <xdr:rowOff>114300</xdr:rowOff>
    </xdr:from>
    <xdr:to>
      <xdr:col>1</xdr:col>
      <xdr:colOff>1038226</xdr:colOff>
      <xdr:row>5</xdr:row>
      <xdr:rowOff>131921</xdr:rowOff>
    </xdr:to>
    <xdr:sp macro="" textlink="">
      <xdr:nvSpPr>
        <xdr:cNvPr id="21" name="Round Diagonal Corner Rectangle 20"/>
        <xdr:cNvSpPr/>
      </xdr:nvSpPr>
      <xdr:spPr>
        <a:xfrm>
          <a:off x="504826" y="1066800"/>
          <a:ext cx="1143000" cy="208121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542926</xdr:colOff>
      <xdr:row>4</xdr:row>
      <xdr:rowOff>76200</xdr:rowOff>
    </xdr:from>
    <xdr:to>
      <xdr:col>1</xdr:col>
      <xdr:colOff>885826</xdr:colOff>
      <xdr:row>6</xdr:row>
      <xdr:rowOff>57150</xdr:rowOff>
    </xdr:to>
    <xdr:sp macro="" textlink="">
      <xdr:nvSpPr>
        <xdr:cNvPr id="23" name="TextBox 22"/>
        <xdr:cNvSpPr txBox="1"/>
      </xdr:nvSpPr>
      <xdr:spPr>
        <a:xfrm>
          <a:off x="542926" y="1028700"/>
          <a:ext cx="952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Country</a:t>
          </a:r>
        </a:p>
      </xdr:txBody>
    </xdr:sp>
    <xdr:clientData/>
  </xdr:twoCellAnchor>
  <xdr:twoCellAnchor>
    <xdr:from>
      <xdr:col>0</xdr:col>
      <xdr:colOff>504825</xdr:colOff>
      <xdr:row>16</xdr:row>
      <xdr:rowOff>95250</xdr:rowOff>
    </xdr:from>
    <xdr:to>
      <xdr:col>1</xdr:col>
      <xdr:colOff>1038225</xdr:colOff>
      <xdr:row>17</xdr:row>
      <xdr:rowOff>85725</xdr:rowOff>
    </xdr:to>
    <xdr:sp macro="" textlink="">
      <xdr:nvSpPr>
        <xdr:cNvPr id="24" name="Round Diagonal Corner Rectangle 23"/>
        <xdr:cNvSpPr/>
      </xdr:nvSpPr>
      <xdr:spPr>
        <a:xfrm>
          <a:off x="504825" y="3486150"/>
          <a:ext cx="1143000" cy="219075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504825</xdr:colOff>
      <xdr:row>16</xdr:row>
      <xdr:rowOff>57150</xdr:rowOff>
    </xdr:from>
    <xdr:to>
      <xdr:col>1</xdr:col>
      <xdr:colOff>781050</xdr:colOff>
      <xdr:row>17</xdr:row>
      <xdr:rowOff>190500</xdr:rowOff>
    </xdr:to>
    <xdr:sp macro="" textlink="">
      <xdr:nvSpPr>
        <xdr:cNvPr id="25" name="TextBox 24"/>
        <xdr:cNvSpPr txBox="1"/>
      </xdr:nvSpPr>
      <xdr:spPr>
        <a:xfrm>
          <a:off x="504825" y="3448050"/>
          <a:ext cx="8858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Client</a:t>
          </a:r>
        </a:p>
      </xdr:txBody>
    </xdr:sp>
    <xdr:clientData/>
  </xdr:twoCellAnchor>
  <xdr:twoCellAnchor>
    <xdr:from>
      <xdr:col>8</xdr:col>
      <xdr:colOff>47625</xdr:colOff>
      <xdr:row>16</xdr:row>
      <xdr:rowOff>95250</xdr:rowOff>
    </xdr:from>
    <xdr:to>
      <xdr:col>12</xdr:col>
      <xdr:colOff>314325</xdr:colOff>
      <xdr:row>17</xdr:row>
      <xdr:rowOff>85725</xdr:rowOff>
    </xdr:to>
    <xdr:sp macro="" textlink="">
      <xdr:nvSpPr>
        <xdr:cNvPr id="26" name="Round Diagonal Corner Rectangle 25"/>
        <xdr:cNvSpPr/>
      </xdr:nvSpPr>
      <xdr:spPr>
        <a:xfrm>
          <a:off x="8439150" y="3486150"/>
          <a:ext cx="3933825" cy="219075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581025</xdr:colOff>
      <xdr:row>28</xdr:row>
      <xdr:rowOff>85725</xdr:rowOff>
    </xdr:from>
    <xdr:to>
      <xdr:col>12</xdr:col>
      <xdr:colOff>333375</xdr:colOff>
      <xdr:row>28</xdr:row>
      <xdr:rowOff>180975</xdr:rowOff>
    </xdr:to>
    <xdr:sp macro="" textlink="">
      <xdr:nvSpPr>
        <xdr:cNvPr id="28" name="Round Diagonal Corner Rectangle 27"/>
        <xdr:cNvSpPr/>
      </xdr:nvSpPr>
      <xdr:spPr>
        <a:xfrm>
          <a:off x="581025" y="5800725"/>
          <a:ext cx="11811000" cy="95250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85726</xdr:colOff>
      <xdr:row>16</xdr:row>
      <xdr:rowOff>47625</xdr:rowOff>
    </xdr:from>
    <xdr:to>
      <xdr:col>8</xdr:col>
      <xdr:colOff>923926</xdr:colOff>
      <xdr:row>17</xdr:row>
      <xdr:rowOff>180975</xdr:rowOff>
    </xdr:to>
    <xdr:sp macro="" textlink="">
      <xdr:nvSpPr>
        <xdr:cNvPr id="30" name="TextBox 29"/>
        <xdr:cNvSpPr txBox="1"/>
      </xdr:nvSpPr>
      <xdr:spPr>
        <a:xfrm>
          <a:off x="8477251" y="3438525"/>
          <a:ext cx="838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Leads</a:t>
          </a:r>
        </a:p>
      </xdr:txBody>
    </xdr:sp>
    <xdr:clientData/>
  </xdr:twoCellAnchor>
  <xdr:twoCellAnchor>
    <xdr:from>
      <xdr:col>9</xdr:col>
      <xdr:colOff>542925</xdr:colOff>
      <xdr:row>16</xdr:row>
      <xdr:rowOff>28575</xdr:rowOff>
    </xdr:from>
    <xdr:to>
      <xdr:col>10</xdr:col>
      <xdr:colOff>485775</xdr:colOff>
      <xdr:row>17</xdr:row>
      <xdr:rowOff>161925</xdr:rowOff>
    </xdr:to>
    <xdr:sp macro="" textlink="">
      <xdr:nvSpPr>
        <xdr:cNvPr id="31" name="TextBox 30"/>
        <xdr:cNvSpPr txBox="1"/>
      </xdr:nvSpPr>
      <xdr:spPr>
        <a:xfrm>
          <a:off x="9877425" y="3076575"/>
          <a:ext cx="8382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PY</a:t>
          </a:r>
        </a:p>
      </xdr:txBody>
    </xdr:sp>
    <xdr:clientData/>
  </xdr:twoCellAnchor>
  <xdr:twoCellAnchor>
    <xdr:from>
      <xdr:col>10</xdr:col>
      <xdr:colOff>657225</xdr:colOff>
      <xdr:row>16</xdr:row>
      <xdr:rowOff>38100</xdr:rowOff>
    </xdr:from>
    <xdr:to>
      <xdr:col>11</xdr:col>
      <xdr:colOff>552450</xdr:colOff>
      <xdr:row>17</xdr:row>
      <xdr:rowOff>171450</xdr:rowOff>
    </xdr:to>
    <xdr:sp macro="" textlink="">
      <xdr:nvSpPr>
        <xdr:cNvPr id="32" name="TextBox 31"/>
        <xdr:cNvSpPr txBox="1"/>
      </xdr:nvSpPr>
      <xdr:spPr>
        <a:xfrm>
          <a:off x="10887075" y="3086100"/>
          <a:ext cx="8382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CY</a:t>
          </a:r>
        </a:p>
      </xdr:txBody>
    </xdr:sp>
    <xdr:clientData/>
  </xdr:twoCellAnchor>
  <xdr:twoCellAnchor>
    <xdr:from>
      <xdr:col>11</xdr:col>
      <xdr:colOff>390525</xdr:colOff>
      <xdr:row>16</xdr:row>
      <xdr:rowOff>28575</xdr:rowOff>
    </xdr:from>
    <xdr:to>
      <xdr:col>12</xdr:col>
      <xdr:colOff>342900</xdr:colOff>
      <xdr:row>17</xdr:row>
      <xdr:rowOff>161925</xdr:rowOff>
    </xdr:to>
    <xdr:sp macro="" textlink="">
      <xdr:nvSpPr>
        <xdr:cNvPr id="33" name="TextBox 32"/>
        <xdr:cNvSpPr txBox="1"/>
      </xdr:nvSpPr>
      <xdr:spPr>
        <a:xfrm>
          <a:off x="11563350" y="3076575"/>
          <a:ext cx="8382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>
              <a:solidFill>
                <a:schemeClr val="bg1"/>
              </a:solidFill>
            </a:rPr>
            <a:t>Var</a:t>
          </a:r>
        </a:p>
      </xdr:txBody>
    </xdr:sp>
    <xdr:clientData/>
  </xdr:twoCellAnchor>
  <xdr:twoCellAnchor>
    <xdr:from>
      <xdr:col>1</xdr:col>
      <xdr:colOff>19050</xdr:colOff>
      <xdr:row>37</xdr:row>
      <xdr:rowOff>142875</xdr:rowOff>
    </xdr:from>
    <xdr:to>
      <xdr:col>12</xdr:col>
      <xdr:colOff>381000</xdr:colOff>
      <xdr:row>38</xdr:row>
      <xdr:rowOff>47625</xdr:rowOff>
    </xdr:to>
    <xdr:sp macro="" textlink="">
      <xdr:nvSpPr>
        <xdr:cNvPr id="34" name="Round Diagonal Corner Rectangle 33"/>
        <xdr:cNvSpPr/>
      </xdr:nvSpPr>
      <xdr:spPr>
        <a:xfrm>
          <a:off x="628650" y="7620000"/>
          <a:ext cx="11811000" cy="95250"/>
        </a:xfrm>
        <a:prstGeom prst="round2Diag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542927</xdr:colOff>
      <xdr:row>29</xdr:row>
      <xdr:rowOff>114300</xdr:rowOff>
    </xdr:from>
    <xdr:to>
      <xdr:col>4</xdr:col>
      <xdr:colOff>866775</xdr:colOff>
      <xdr:row>37</xdr:row>
      <xdr:rowOff>133351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685800</xdr:colOff>
      <xdr:row>30</xdr:row>
      <xdr:rowOff>123825</xdr:rowOff>
    </xdr:from>
    <xdr:to>
      <xdr:col>6</xdr:col>
      <xdr:colOff>352425</xdr:colOff>
      <xdr:row>37</xdr:row>
      <xdr:rowOff>9525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892175</xdr:colOff>
      <xdr:row>30</xdr:row>
      <xdr:rowOff>123825</xdr:rowOff>
    </xdr:from>
    <xdr:to>
      <xdr:col>7</xdr:col>
      <xdr:colOff>558800</xdr:colOff>
      <xdr:row>37</xdr:row>
      <xdr:rowOff>9525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755650</xdr:colOff>
      <xdr:row>30</xdr:row>
      <xdr:rowOff>123825</xdr:rowOff>
    </xdr:from>
    <xdr:to>
      <xdr:col>8</xdr:col>
      <xdr:colOff>422275</xdr:colOff>
      <xdr:row>37</xdr:row>
      <xdr:rowOff>9525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962025</xdr:colOff>
      <xdr:row>30</xdr:row>
      <xdr:rowOff>123825</xdr:rowOff>
    </xdr:from>
    <xdr:to>
      <xdr:col>9</xdr:col>
      <xdr:colOff>628650</xdr:colOff>
      <xdr:row>37</xdr:row>
      <xdr:rowOff>9525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266701</xdr:colOff>
      <xdr:row>36</xdr:row>
      <xdr:rowOff>76200</xdr:rowOff>
    </xdr:from>
    <xdr:to>
      <xdr:col>5</xdr:col>
      <xdr:colOff>1257301</xdr:colOff>
      <xdr:row>38</xdr:row>
      <xdr:rowOff>19050</xdr:rowOff>
    </xdr:to>
    <xdr:sp macro="" textlink="">
      <xdr:nvSpPr>
        <xdr:cNvPr id="40" name="TextBox 39"/>
        <xdr:cNvSpPr txBox="1"/>
      </xdr:nvSpPr>
      <xdr:spPr>
        <a:xfrm>
          <a:off x="5143501" y="7315200"/>
          <a:ext cx="9906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>
              <a:solidFill>
                <a:schemeClr val="tx1">
                  <a:lumMod val="65000"/>
                  <a:lumOff val="35000"/>
                </a:schemeClr>
              </a:solidFill>
            </a:rPr>
            <a:t>Corporate</a:t>
          </a:r>
        </a:p>
      </xdr:txBody>
    </xdr:sp>
    <xdr:clientData/>
  </xdr:twoCellAnchor>
  <xdr:twoCellAnchor>
    <xdr:from>
      <xdr:col>6</xdr:col>
      <xdr:colOff>323850</xdr:colOff>
      <xdr:row>36</xdr:row>
      <xdr:rowOff>95250</xdr:rowOff>
    </xdr:from>
    <xdr:to>
      <xdr:col>7</xdr:col>
      <xdr:colOff>371475</xdr:colOff>
      <xdr:row>38</xdr:row>
      <xdr:rowOff>38100</xdr:rowOff>
    </xdr:to>
    <xdr:sp macro="" textlink="">
      <xdr:nvSpPr>
        <xdr:cNvPr id="41" name="TextBox 40"/>
        <xdr:cNvSpPr txBox="1"/>
      </xdr:nvSpPr>
      <xdr:spPr>
        <a:xfrm>
          <a:off x="6486525" y="7334250"/>
          <a:ext cx="9906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>
              <a:solidFill>
                <a:schemeClr val="tx1">
                  <a:lumMod val="65000"/>
                  <a:lumOff val="35000"/>
                </a:schemeClr>
              </a:solidFill>
            </a:rPr>
            <a:t>Ops</a:t>
          </a:r>
        </a:p>
      </xdr:txBody>
    </xdr:sp>
    <xdr:clientData/>
  </xdr:twoCellAnchor>
  <xdr:twoCellAnchor>
    <xdr:from>
      <xdr:col>7</xdr:col>
      <xdr:colOff>609600</xdr:colOff>
      <xdr:row>36</xdr:row>
      <xdr:rowOff>85725</xdr:rowOff>
    </xdr:from>
    <xdr:to>
      <xdr:col>8</xdr:col>
      <xdr:colOff>314325</xdr:colOff>
      <xdr:row>38</xdr:row>
      <xdr:rowOff>28575</xdr:rowOff>
    </xdr:to>
    <xdr:sp macro="" textlink="">
      <xdr:nvSpPr>
        <xdr:cNvPr id="42" name="TextBox 41"/>
        <xdr:cNvSpPr txBox="1"/>
      </xdr:nvSpPr>
      <xdr:spPr>
        <a:xfrm>
          <a:off x="7715250" y="7324725"/>
          <a:ext cx="9906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>
              <a:solidFill>
                <a:schemeClr val="tx1">
                  <a:lumMod val="65000"/>
                  <a:lumOff val="35000"/>
                </a:schemeClr>
              </a:solidFill>
            </a:rPr>
            <a:t>IT</a:t>
          </a:r>
        </a:p>
      </xdr:txBody>
    </xdr:sp>
    <xdr:clientData/>
  </xdr:twoCellAnchor>
  <xdr:twoCellAnchor>
    <xdr:from>
      <xdr:col>8</xdr:col>
      <xdr:colOff>400050</xdr:colOff>
      <xdr:row>36</xdr:row>
      <xdr:rowOff>85725</xdr:rowOff>
    </xdr:from>
    <xdr:to>
      <xdr:col>9</xdr:col>
      <xdr:colOff>447675</xdr:colOff>
      <xdr:row>38</xdr:row>
      <xdr:rowOff>28575</xdr:rowOff>
    </xdr:to>
    <xdr:sp macro="" textlink="">
      <xdr:nvSpPr>
        <xdr:cNvPr id="43" name="TextBox 42"/>
        <xdr:cNvSpPr txBox="1"/>
      </xdr:nvSpPr>
      <xdr:spPr>
        <a:xfrm>
          <a:off x="8791575" y="7324725"/>
          <a:ext cx="9906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1">
              <a:solidFill>
                <a:schemeClr val="tx1">
                  <a:lumMod val="65000"/>
                  <a:lumOff val="35000"/>
                </a:schemeClr>
              </a:solidFill>
            </a:rPr>
            <a:t>Sales</a:t>
          </a:r>
        </a:p>
      </xdr:txBody>
    </xdr:sp>
    <xdr:clientData/>
  </xdr:twoCellAnchor>
  <xdr:twoCellAnchor>
    <xdr:from>
      <xdr:col>5</xdr:col>
      <xdr:colOff>428625</xdr:colOff>
      <xdr:row>33</xdr:row>
      <xdr:rowOff>38100</xdr:rowOff>
    </xdr:from>
    <xdr:to>
      <xdr:col>5</xdr:col>
      <xdr:colOff>1085850</xdr:colOff>
      <xdr:row>34</xdr:row>
      <xdr:rowOff>171450</xdr:rowOff>
    </xdr:to>
    <xdr:sp macro="" textlink="Calcs!Q81">
      <xdr:nvSpPr>
        <xdr:cNvPr id="44" name="TextBox 43"/>
        <xdr:cNvSpPr txBox="1"/>
      </xdr:nvSpPr>
      <xdr:spPr>
        <a:xfrm>
          <a:off x="5305425" y="6705600"/>
          <a:ext cx="6572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22EFD17-3AA7-485D-9483-5791E39AC236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</a:rPr>
            <a:t>26.1%</a:t>
          </a:fld>
          <a:endParaRPr lang="en-AU" sz="1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6</xdr:col>
      <xdr:colOff>295275</xdr:colOff>
      <xdr:row>33</xdr:row>
      <xdr:rowOff>38100</xdr:rowOff>
    </xdr:from>
    <xdr:to>
      <xdr:col>7</xdr:col>
      <xdr:colOff>9525</xdr:colOff>
      <xdr:row>34</xdr:row>
      <xdr:rowOff>171450</xdr:rowOff>
    </xdr:to>
    <xdr:sp macro="" textlink="Calcs!Q82">
      <xdr:nvSpPr>
        <xdr:cNvPr id="45" name="TextBox 44"/>
        <xdr:cNvSpPr txBox="1"/>
      </xdr:nvSpPr>
      <xdr:spPr>
        <a:xfrm>
          <a:off x="6457950" y="6705600"/>
          <a:ext cx="6572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F9AE4E3-75BF-4B1E-B424-CCE6ADCA673C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</a:rPr>
            <a:t>26.5%</a:t>
          </a:fld>
          <a:endParaRPr lang="en-AU" sz="1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514350</xdr:colOff>
      <xdr:row>33</xdr:row>
      <xdr:rowOff>38100</xdr:rowOff>
    </xdr:from>
    <xdr:to>
      <xdr:col>7</xdr:col>
      <xdr:colOff>1171575</xdr:colOff>
      <xdr:row>34</xdr:row>
      <xdr:rowOff>171450</xdr:rowOff>
    </xdr:to>
    <xdr:sp macro="" textlink="Calcs!Q83">
      <xdr:nvSpPr>
        <xdr:cNvPr id="46" name="TextBox 45"/>
        <xdr:cNvSpPr txBox="1"/>
      </xdr:nvSpPr>
      <xdr:spPr>
        <a:xfrm>
          <a:off x="7620000" y="6705600"/>
          <a:ext cx="6572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AB1B102-86C5-470D-982D-5A669D3BA968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</a:rPr>
            <a:t>32.7%</a:t>
          </a:fld>
          <a:endParaRPr lang="en-AU" sz="1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8</xdr:col>
      <xdr:colOff>371475</xdr:colOff>
      <xdr:row>33</xdr:row>
      <xdr:rowOff>38100</xdr:rowOff>
    </xdr:from>
    <xdr:to>
      <xdr:col>9</xdr:col>
      <xdr:colOff>85725</xdr:colOff>
      <xdr:row>34</xdr:row>
      <xdr:rowOff>171450</xdr:rowOff>
    </xdr:to>
    <xdr:sp macro="" textlink="Calcs!Q84">
      <xdr:nvSpPr>
        <xdr:cNvPr id="47" name="TextBox 46"/>
        <xdr:cNvSpPr txBox="1"/>
      </xdr:nvSpPr>
      <xdr:spPr>
        <a:xfrm>
          <a:off x="8763000" y="6705600"/>
          <a:ext cx="6572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4CBA6DE-37FC-486A-A747-5891B725CFC6}" type="TxLink">
            <a:rPr lang="en-US" sz="1100" b="1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</a:rPr>
            <a:t>14.7%</a:t>
          </a:fld>
          <a:endParaRPr lang="en-AU" sz="1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9</xdr:col>
      <xdr:colOff>447675</xdr:colOff>
      <xdr:row>29</xdr:row>
      <xdr:rowOff>152399</xdr:rowOff>
    </xdr:from>
    <xdr:to>
      <xdr:col>10</xdr:col>
      <xdr:colOff>714375</xdr:colOff>
      <xdr:row>31</xdr:row>
      <xdr:rowOff>104775</xdr:rowOff>
    </xdr:to>
    <xdr:sp macro="" textlink="">
      <xdr:nvSpPr>
        <xdr:cNvPr id="48" name="Rectangle 47"/>
        <xdr:cNvSpPr/>
      </xdr:nvSpPr>
      <xdr:spPr>
        <a:xfrm>
          <a:off x="9782175" y="6057899"/>
          <a:ext cx="1162050" cy="38100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771525</xdr:colOff>
      <xdr:row>29</xdr:row>
      <xdr:rowOff>152399</xdr:rowOff>
    </xdr:from>
    <xdr:to>
      <xdr:col>12</xdr:col>
      <xdr:colOff>104775</xdr:colOff>
      <xdr:row>31</xdr:row>
      <xdr:rowOff>104775</xdr:rowOff>
    </xdr:to>
    <xdr:sp macro="" textlink="">
      <xdr:nvSpPr>
        <xdr:cNvPr id="51" name="Rectangle 50"/>
        <xdr:cNvSpPr/>
      </xdr:nvSpPr>
      <xdr:spPr>
        <a:xfrm>
          <a:off x="11001375" y="6057899"/>
          <a:ext cx="1162050" cy="38100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447675</xdr:colOff>
      <xdr:row>32</xdr:row>
      <xdr:rowOff>57149</xdr:rowOff>
    </xdr:from>
    <xdr:to>
      <xdr:col>10</xdr:col>
      <xdr:colOff>714375</xdr:colOff>
      <xdr:row>34</xdr:row>
      <xdr:rowOff>57150</xdr:rowOff>
    </xdr:to>
    <xdr:sp macro="" textlink="">
      <xdr:nvSpPr>
        <xdr:cNvPr id="52" name="Rectangle 51"/>
        <xdr:cNvSpPr/>
      </xdr:nvSpPr>
      <xdr:spPr>
        <a:xfrm>
          <a:off x="9782175" y="6581774"/>
          <a:ext cx="1162050" cy="38100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771525</xdr:colOff>
      <xdr:row>32</xdr:row>
      <xdr:rowOff>57149</xdr:rowOff>
    </xdr:from>
    <xdr:to>
      <xdr:col>12</xdr:col>
      <xdr:colOff>104775</xdr:colOff>
      <xdr:row>34</xdr:row>
      <xdr:rowOff>57150</xdr:rowOff>
    </xdr:to>
    <xdr:sp macro="" textlink="">
      <xdr:nvSpPr>
        <xdr:cNvPr id="53" name="Rectangle 52"/>
        <xdr:cNvSpPr/>
      </xdr:nvSpPr>
      <xdr:spPr>
        <a:xfrm>
          <a:off x="11001375" y="6581774"/>
          <a:ext cx="1162050" cy="38100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447675</xdr:colOff>
      <xdr:row>35</xdr:row>
      <xdr:rowOff>19049</xdr:rowOff>
    </xdr:from>
    <xdr:to>
      <xdr:col>10</xdr:col>
      <xdr:colOff>714375</xdr:colOff>
      <xdr:row>37</xdr:row>
      <xdr:rowOff>19050</xdr:rowOff>
    </xdr:to>
    <xdr:sp macro="" textlink="">
      <xdr:nvSpPr>
        <xdr:cNvPr id="54" name="Rectangle 53"/>
        <xdr:cNvSpPr/>
      </xdr:nvSpPr>
      <xdr:spPr>
        <a:xfrm>
          <a:off x="9782175" y="7115174"/>
          <a:ext cx="1162050" cy="38100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771525</xdr:colOff>
      <xdr:row>35</xdr:row>
      <xdr:rowOff>19049</xdr:rowOff>
    </xdr:from>
    <xdr:to>
      <xdr:col>12</xdr:col>
      <xdr:colOff>104775</xdr:colOff>
      <xdr:row>37</xdr:row>
      <xdr:rowOff>19050</xdr:rowOff>
    </xdr:to>
    <xdr:sp macro="" textlink="">
      <xdr:nvSpPr>
        <xdr:cNvPr id="55" name="Rectangle 54"/>
        <xdr:cNvSpPr/>
      </xdr:nvSpPr>
      <xdr:spPr>
        <a:xfrm>
          <a:off x="11001375" y="7115174"/>
          <a:ext cx="1162050" cy="38100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400049</xdr:colOff>
      <xdr:row>29</xdr:row>
      <xdr:rowOff>123825</xdr:rowOff>
    </xdr:from>
    <xdr:to>
      <xdr:col>10</xdr:col>
      <xdr:colOff>828674</xdr:colOff>
      <xdr:row>30</xdr:row>
      <xdr:rowOff>123825</xdr:rowOff>
    </xdr:to>
    <xdr:sp macro="" textlink="">
      <xdr:nvSpPr>
        <xdr:cNvPr id="56" name="TextBox 55"/>
        <xdr:cNvSpPr txBox="1"/>
      </xdr:nvSpPr>
      <xdr:spPr>
        <a:xfrm>
          <a:off x="9734549" y="6029325"/>
          <a:ext cx="1323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 b="1">
              <a:solidFill>
                <a:schemeClr val="bg1"/>
              </a:solidFill>
            </a:rPr>
            <a:t>Offices                        PY</a:t>
          </a:r>
        </a:p>
      </xdr:txBody>
    </xdr:sp>
    <xdr:clientData/>
  </xdr:twoCellAnchor>
  <xdr:twoCellAnchor>
    <xdr:from>
      <xdr:col>10</xdr:col>
      <xdr:colOff>714374</xdr:colOff>
      <xdr:row>29</xdr:row>
      <xdr:rowOff>133350</xdr:rowOff>
    </xdr:from>
    <xdr:to>
      <xdr:col>12</xdr:col>
      <xdr:colOff>114299</xdr:colOff>
      <xdr:row>30</xdr:row>
      <xdr:rowOff>133350</xdr:rowOff>
    </xdr:to>
    <xdr:sp macro="" textlink="">
      <xdr:nvSpPr>
        <xdr:cNvPr id="57" name="TextBox 56"/>
        <xdr:cNvSpPr txBox="1"/>
      </xdr:nvSpPr>
      <xdr:spPr>
        <a:xfrm>
          <a:off x="10944224" y="6038850"/>
          <a:ext cx="1228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 b="1">
              <a:solidFill>
                <a:schemeClr val="bg1"/>
              </a:solidFill>
            </a:rPr>
            <a:t>Offices                      CY</a:t>
          </a:r>
        </a:p>
      </xdr:txBody>
    </xdr:sp>
    <xdr:clientData/>
  </xdr:twoCellAnchor>
  <xdr:twoCellAnchor>
    <xdr:from>
      <xdr:col>9</xdr:col>
      <xdr:colOff>828675</xdr:colOff>
      <xdr:row>29</xdr:row>
      <xdr:rowOff>209550</xdr:rowOff>
    </xdr:from>
    <xdr:to>
      <xdr:col>10</xdr:col>
      <xdr:colOff>590550</xdr:colOff>
      <xdr:row>31</xdr:row>
      <xdr:rowOff>104775</xdr:rowOff>
    </xdr:to>
    <xdr:sp macro="" textlink="Calcs!C99">
      <xdr:nvSpPr>
        <xdr:cNvPr id="58" name="TextBox 57"/>
        <xdr:cNvSpPr txBox="1"/>
      </xdr:nvSpPr>
      <xdr:spPr>
        <a:xfrm>
          <a:off x="10163175" y="6115050"/>
          <a:ext cx="6572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47892BE-ED9C-4172-8239-F24F54CBA0FC}" type="TxLink">
            <a:rPr lang="en-US" sz="1800" b="0" i="0" u="none" strike="noStrike">
              <a:solidFill>
                <a:schemeClr val="bg1"/>
              </a:solidFill>
              <a:latin typeface="Calibri"/>
            </a:rPr>
            <a:t>423</a:t>
          </a:fld>
          <a:endParaRPr lang="en-AU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161925</xdr:colOff>
      <xdr:row>29</xdr:row>
      <xdr:rowOff>209550</xdr:rowOff>
    </xdr:from>
    <xdr:to>
      <xdr:col>11</xdr:col>
      <xdr:colOff>819150</xdr:colOff>
      <xdr:row>31</xdr:row>
      <xdr:rowOff>104775</xdr:rowOff>
    </xdr:to>
    <xdr:sp macro="" textlink="Calcs!D99">
      <xdr:nvSpPr>
        <xdr:cNvPr id="59" name="TextBox 58"/>
        <xdr:cNvSpPr txBox="1"/>
      </xdr:nvSpPr>
      <xdr:spPr>
        <a:xfrm>
          <a:off x="11334750" y="6115050"/>
          <a:ext cx="6572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10296D1-911F-4BF7-9207-BCAE349F0E7C}" type="TxLink">
            <a:rPr lang="en-US" sz="1800" b="0" i="0" u="none" strike="noStrike">
              <a:solidFill>
                <a:schemeClr val="bg1"/>
              </a:solidFill>
              <a:latin typeface="Calibri"/>
            </a:rPr>
            <a:t>458</a:t>
          </a:fld>
          <a:endParaRPr lang="en-AU" sz="18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419099</xdr:colOff>
      <xdr:row>32</xdr:row>
      <xdr:rowOff>28575</xdr:rowOff>
    </xdr:from>
    <xdr:to>
      <xdr:col>10</xdr:col>
      <xdr:colOff>847724</xdr:colOff>
      <xdr:row>33</xdr:row>
      <xdr:rowOff>76200</xdr:rowOff>
    </xdr:to>
    <xdr:sp macro="" textlink="">
      <xdr:nvSpPr>
        <xdr:cNvPr id="60" name="TextBox 59"/>
        <xdr:cNvSpPr txBox="1"/>
      </xdr:nvSpPr>
      <xdr:spPr>
        <a:xfrm>
          <a:off x="9753599" y="6553200"/>
          <a:ext cx="1323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 b="1">
              <a:solidFill>
                <a:schemeClr val="bg1"/>
              </a:solidFill>
            </a:rPr>
            <a:t>ROI                            PY</a:t>
          </a:r>
        </a:p>
      </xdr:txBody>
    </xdr:sp>
    <xdr:clientData/>
  </xdr:twoCellAnchor>
  <xdr:twoCellAnchor>
    <xdr:from>
      <xdr:col>10</xdr:col>
      <xdr:colOff>733424</xdr:colOff>
      <xdr:row>32</xdr:row>
      <xdr:rowOff>38100</xdr:rowOff>
    </xdr:from>
    <xdr:to>
      <xdr:col>12</xdr:col>
      <xdr:colOff>133349</xdr:colOff>
      <xdr:row>33</xdr:row>
      <xdr:rowOff>85725</xdr:rowOff>
    </xdr:to>
    <xdr:sp macro="" textlink="">
      <xdr:nvSpPr>
        <xdr:cNvPr id="61" name="TextBox 60"/>
        <xdr:cNvSpPr txBox="1"/>
      </xdr:nvSpPr>
      <xdr:spPr>
        <a:xfrm>
          <a:off x="10963274" y="6562725"/>
          <a:ext cx="1228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 b="1">
              <a:solidFill>
                <a:schemeClr val="bg1"/>
              </a:solidFill>
            </a:rPr>
            <a:t>ROI                            CY</a:t>
          </a:r>
        </a:p>
      </xdr:txBody>
    </xdr:sp>
    <xdr:clientData/>
  </xdr:twoCellAnchor>
  <xdr:twoCellAnchor>
    <xdr:from>
      <xdr:col>9</xdr:col>
      <xdr:colOff>428625</xdr:colOff>
      <xdr:row>34</xdr:row>
      <xdr:rowOff>180975</xdr:rowOff>
    </xdr:from>
    <xdr:to>
      <xdr:col>10</xdr:col>
      <xdr:colOff>857250</xdr:colOff>
      <xdr:row>36</xdr:row>
      <xdr:rowOff>38100</xdr:rowOff>
    </xdr:to>
    <xdr:sp macro="" textlink="">
      <xdr:nvSpPr>
        <xdr:cNvPr id="62" name="TextBox 61"/>
        <xdr:cNvSpPr txBox="1"/>
      </xdr:nvSpPr>
      <xdr:spPr>
        <a:xfrm>
          <a:off x="9763125" y="7086600"/>
          <a:ext cx="1323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 b="1">
              <a:solidFill>
                <a:schemeClr val="bg1"/>
              </a:solidFill>
            </a:rPr>
            <a:t>ROA                           PY</a:t>
          </a:r>
        </a:p>
      </xdr:txBody>
    </xdr:sp>
    <xdr:clientData/>
  </xdr:twoCellAnchor>
  <xdr:twoCellAnchor>
    <xdr:from>
      <xdr:col>10</xdr:col>
      <xdr:colOff>742950</xdr:colOff>
      <xdr:row>35</xdr:row>
      <xdr:rowOff>0</xdr:rowOff>
    </xdr:from>
    <xdr:to>
      <xdr:col>12</xdr:col>
      <xdr:colOff>142875</xdr:colOff>
      <xdr:row>36</xdr:row>
      <xdr:rowOff>47625</xdr:rowOff>
    </xdr:to>
    <xdr:sp macro="" textlink="">
      <xdr:nvSpPr>
        <xdr:cNvPr id="63" name="TextBox 62"/>
        <xdr:cNvSpPr txBox="1"/>
      </xdr:nvSpPr>
      <xdr:spPr>
        <a:xfrm>
          <a:off x="10972800" y="7096125"/>
          <a:ext cx="12287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 b="1">
              <a:solidFill>
                <a:schemeClr val="bg1"/>
              </a:solidFill>
            </a:rPr>
            <a:t>ROA                          CY</a:t>
          </a:r>
        </a:p>
      </xdr:txBody>
    </xdr:sp>
    <xdr:clientData/>
  </xdr:twoCellAnchor>
  <xdr:twoCellAnchor>
    <xdr:from>
      <xdr:col>9</xdr:col>
      <xdr:colOff>790575</xdr:colOff>
      <xdr:row>32</xdr:row>
      <xdr:rowOff>152400</xdr:rowOff>
    </xdr:from>
    <xdr:to>
      <xdr:col>10</xdr:col>
      <xdr:colOff>638175</xdr:colOff>
      <xdr:row>34</xdr:row>
      <xdr:rowOff>95250</xdr:rowOff>
    </xdr:to>
    <xdr:sp macro="" textlink="Calcs!C104">
      <xdr:nvSpPr>
        <xdr:cNvPr id="64" name="TextBox 63"/>
        <xdr:cNvSpPr txBox="1"/>
      </xdr:nvSpPr>
      <xdr:spPr>
        <a:xfrm>
          <a:off x="10125075" y="6677025"/>
          <a:ext cx="742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7B0C8E-C2BB-4E3F-9763-FFB8AC742E8A}" type="TxLink">
            <a:rPr lang="en-US" sz="1600" b="0" i="0" u="none" strike="noStrike">
              <a:solidFill>
                <a:schemeClr val="bg1"/>
              </a:solidFill>
              <a:latin typeface="Calibri"/>
            </a:rPr>
            <a:t>8.0%</a:t>
          </a:fld>
          <a:endParaRPr lang="en-AU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114300</xdr:colOff>
      <xdr:row>32</xdr:row>
      <xdr:rowOff>161925</xdr:rowOff>
    </xdr:from>
    <xdr:to>
      <xdr:col>11</xdr:col>
      <xdr:colOff>857250</xdr:colOff>
      <xdr:row>34</xdr:row>
      <xdr:rowOff>104775</xdr:rowOff>
    </xdr:to>
    <xdr:sp macro="" textlink="Calcs!D104">
      <xdr:nvSpPr>
        <xdr:cNvPr id="65" name="TextBox 64"/>
        <xdr:cNvSpPr txBox="1"/>
      </xdr:nvSpPr>
      <xdr:spPr>
        <a:xfrm>
          <a:off x="11287125" y="6686550"/>
          <a:ext cx="742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3EB56BF-EC6F-48B4-8189-182E2EBC6238}" type="TxLink">
            <a:rPr lang="en-US" sz="1600" b="0" i="0" u="none" strike="noStrike">
              <a:solidFill>
                <a:schemeClr val="bg1"/>
              </a:solidFill>
              <a:latin typeface="Calibri"/>
            </a:rPr>
            <a:t>10.4%</a:t>
          </a:fld>
          <a:endParaRPr lang="en-AU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790575</xdr:colOff>
      <xdr:row>35</xdr:row>
      <xdr:rowOff>104775</xdr:rowOff>
    </xdr:from>
    <xdr:to>
      <xdr:col>10</xdr:col>
      <xdr:colOff>638175</xdr:colOff>
      <xdr:row>37</xdr:row>
      <xdr:rowOff>47625</xdr:rowOff>
    </xdr:to>
    <xdr:sp macro="" textlink="Calcs!C105">
      <xdr:nvSpPr>
        <xdr:cNvPr id="66" name="TextBox 65"/>
        <xdr:cNvSpPr txBox="1"/>
      </xdr:nvSpPr>
      <xdr:spPr>
        <a:xfrm>
          <a:off x="10125075" y="7200900"/>
          <a:ext cx="742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26C123-FBC5-44CC-A947-CF22C22F824C}" type="TxLink">
            <a:rPr lang="en-US" sz="1600" b="0" i="0" u="none" strike="noStrike">
              <a:solidFill>
                <a:schemeClr val="bg1"/>
              </a:solidFill>
              <a:latin typeface="Calibri"/>
            </a:rPr>
            <a:t>14.5%</a:t>
          </a:fld>
          <a:endParaRPr lang="en-AU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133350</xdr:colOff>
      <xdr:row>35</xdr:row>
      <xdr:rowOff>123825</xdr:rowOff>
    </xdr:from>
    <xdr:to>
      <xdr:col>11</xdr:col>
      <xdr:colOff>876300</xdr:colOff>
      <xdr:row>37</xdr:row>
      <xdr:rowOff>66675</xdr:rowOff>
    </xdr:to>
    <xdr:sp macro="" textlink="Calcs!D105">
      <xdr:nvSpPr>
        <xdr:cNvPr id="67" name="TextBox 66"/>
        <xdr:cNvSpPr txBox="1"/>
      </xdr:nvSpPr>
      <xdr:spPr>
        <a:xfrm>
          <a:off x="11306175" y="7219950"/>
          <a:ext cx="742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1DE778F-A730-46DC-AB48-F5633149241D}" type="TxLink">
            <a:rPr lang="en-US" sz="1600" b="0" i="0" u="none" strike="noStrike">
              <a:solidFill>
                <a:schemeClr val="bg1"/>
              </a:solidFill>
              <a:latin typeface="Calibri"/>
            </a:rPr>
            <a:t>15.2%</a:t>
          </a:fld>
          <a:endParaRPr lang="en-AU" sz="16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7</xdr:col>
      <xdr:colOff>85726</xdr:colOff>
      <xdr:row>2</xdr:row>
      <xdr:rowOff>39146</xdr:rowOff>
    </xdr:from>
    <xdr:to>
      <xdr:col>7</xdr:col>
      <xdr:colOff>447676</xdr:colOff>
      <xdr:row>4</xdr:row>
      <xdr:rowOff>24510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91376" y="420146"/>
          <a:ext cx="361950" cy="366364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2</xdr:row>
      <xdr:rowOff>28576</xdr:rowOff>
    </xdr:from>
    <xdr:to>
      <xdr:col>7</xdr:col>
      <xdr:colOff>1066800</xdr:colOff>
      <xdr:row>4</xdr:row>
      <xdr:rowOff>7320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34300" y="409576"/>
          <a:ext cx="438150" cy="359744"/>
        </a:xfrm>
        <a:prstGeom prst="rect">
          <a:avLst/>
        </a:prstGeom>
      </xdr:spPr>
    </xdr:pic>
    <xdr:clientData/>
  </xdr:twoCellAnchor>
  <xdr:twoCellAnchor>
    <xdr:from>
      <xdr:col>7</xdr:col>
      <xdr:colOff>952500</xdr:colOff>
      <xdr:row>0</xdr:row>
      <xdr:rowOff>1</xdr:rowOff>
    </xdr:from>
    <xdr:to>
      <xdr:col>12</xdr:col>
      <xdr:colOff>571500</xdr:colOff>
      <xdr:row>5</xdr:row>
      <xdr:rowOff>95251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R45"/>
  <sheetViews>
    <sheetView workbookViewId="0">
      <selection activeCell="B25" sqref="B25"/>
    </sheetView>
  </sheetViews>
  <sheetFormatPr defaultRowHeight="15" x14ac:dyDescent="0.25"/>
  <cols>
    <col min="1" max="1" width="6.5703125" style="28" bestFit="1" customWidth="1"/>
    <col min="2" max="2" width="11.7109375" style="28" bestFit="1" customWidth="1"/>
    <col min="3" max="3" width="9.140625" style="28"/>
    <col min="4" max="4" width="12.5703125" style="28" bestFit="1" customWidth="1"/>
    <col min="5" max="5" width="12.5703125" style="28" customWidth="1"/>
    <col min="6" max="16384" width="9.140625" style="28"/>
  </cols>
  <sheetData>
    <row r="2" spans="1:18" x14ac:dyDescent="0.25">
      <c r="A2" s="24" t="s">
        <v>58</v>
      </c>
      <c r="B2" s="24" t="s">
        <v>59</v>
      </c>
      <c r="C2" s="24" t="s">
        <v>6</v>
      </c>
      <c r="D2" s="25" t="s">
        <v>7</v>
      </c>
      <c r="E2" s="26" t="s">
        <v>60</v>
      </c>
      <c r="F2" s="27" t="s">
        <v>61</v>
      </c>
      <c r="G2" s="27" t="s">
        <v>62</v>
      </c>
      <c r="H2" s="27" t="s">
        <v>63</v>
      </c>
      <c r="I2" s="27" t="s">
        <v>64</v>
      </c>
      <c r="J2" s="27" t="s">
        <v>65</v>
      </c>
      <c r="K2" s="27" t="s">
        <v>66</v>
      </c>
      <c r="L2" s="27" t="s">
        <v>67</v>
      </c>
      <c r="M2" s="27" t="s">
        <v>68</v>
      </c>
      <c r="N2" s="27" t="s">
        <v>69</v>
      </c>
      <c r="O2" s="27" t="s">
        <v>70</v>
      </c>
      <c r="P2" s="27" t="s">
        <v>71</v>
      </c>
      <c r="Q2" s="27" t="s">
        <v>60</v>
      </c>
      <c r="R2" s="28" t="s">
        <v>74</v>
      </c>
    </row>
    <row r="3" spans="1:18" x14ac:dyDescent="0.25">
      <c r="A3" s="28" t="s">
        <v>0</v>
      </c>
      <c r="B3" s="29" t="s">
        <v>72</v>
      </c>
      <c r="C3" s="28" t="s">
        <v>73</v>
      </c>
      <c r="D3" s="10" t="s">
        <v>18</v>
      </c>
      <c r="E3" s="28">
        <v>50</v>
      </c>
      <c r="F3" s="28">
        <v>40</v>
      </c>
      <c r="G3" s="28">
        <v>36</v>
      </c>
      <c r="H3" s="28">
        <v>35</v>
      </c>
      <c r="I3" s="28">
        <v>40</v>
      </c>
      <c r="J3" s="28">
        <v>37</v>
      </c>
      <c r="K3" s="28">
        <v>35</v>
      </c>
      <c r="L3" s="28">
        <v>31</v>
      </c>
      <c r="M3" s="28">
        <v>37</v>
      </c>
      <c r="N3" s="28">
        <v>31</v>
      </c>
      <c r="O3" s="28">
        <v>30</v>
      </c>
      <c r="P3" s="28">
        <v>35</v>
      </c>
      <c r="Q3" s="28">
        <v>37</v>
      </c>
      <c r="R3" s="28">
        <f>SUM(F3:Q3)</f>
        <v>424</v>
      </c>
    </row>
    <row r="4" spans="1:18" x14ac:dyDescent="0.25">
      <c r="A4" s="28" t="s">
        <v>0</v>
      </c>
      <c r="B4" s="29" t="s">
        <v>72</v>
      </c>
      <c r="C4" s="28" t="s">
        <v>73</v>
      </c>
      <c r="D4" s="10" t="s">
        <v>15</v>
      </c>
      <c r="E4" s="28">
        <v>43</v>
      </c>
      <c r="F4" s="28">
        <v>34</v>
      </c>
      <c r="G4" s="28">
        <v>32</v>
      </c>
      <c r="H4" s="28">
        <v>37</v>
      </c>
      <c r="I4" s="28">
        <v>35</v>
      </c>
      <c r="J4" s="28">
        <v>37</v>
      </c>
      <c r="K4" s="28">
        <v>35</v>
      </c>
      <c r="L4" s="28">
        <v>34</v>
      </c>
      <c r="M4" s="28">
        <v>35</v>
      </c>
      <c r="N4" s="28">
        <v>34</v>
      </c>
      <c r="O4" s="28">
        <v>35</v>
      </c>
      <c r="P4" s="28">
        <v>33</v>
      </c>
      <c r="Q4" s="28">
        <v>30</v>
      </c>
      <c r="R4" s="28">
        <f t="shared" ref="R4:R12" si="0">SUM(F4:Q4)</f>
        <v>411</v>
      </c>
    </row>
    <row r="5" spans="1:18" x14ac:dyDescent="0.25">
      <c r="A5" s="28" t="s">
        <v>0</v>
      </c>
      <c r="B5" s="29" t="s">
        <v>72</v>
      </c>
      <c r="C5" s="28" t="s">
        <v>73</v>
      </c>
      <c r="D5" s="10" t="s">
        <v>15</v>
      </c>
      <c r="E5" s="28">
        <v>40</v>
      </c>
      <c r="F5" s="28">
        <v>39</v>
      </c>
      <c r="G5" s="28">
        <v>32</v>
      </c>
      <c r="H5" s="28">
        <v>38</v>
      </c>
      <c r="I5" s="28">
        <v>35</v>
      </c>
      <c r="J5" s="28">
        <v>32</v>
      </c>
      <c r="K5" s="28">
        <v>34</v>
      </c>
      <c r="L5" s="28">
        <v>30</v>
      </c>
      <c r="M5" s="28">
        <v>40</v>
      </c>
      <c r="N5" s="28">
        <v>31</v>
      </c>
      <c r="O5" s="28">
        <v>40</v>
      </c>
      <c r="P5" s="28">
        <v>37</v>
      </c>
      <c r="Q5" s="28">
        <v>40</v>
      </c>
      <c r="R5" s="28">
        <f t="shared" si="0"/>
        <v>428</v>
      </c>
    </row>
    <row r="6" spans="1:18" x14ac:dyDescent="0.25">
      <c r="A6" s="28" t="s">
        <v>0</v>
      </c>
      <c r="B6" s="29" t="s">
        <v>72</v>
      </c>
      <c r="C6" s="28" t="s">
        <v>73</v>
      </c>
      <c r="D6" s="10" t="s">
        <v>16</v>
      </c>
      <c r="E6" s="28">
        <v>39</v>
      </c>
      <c r="F6" s="28">
        <v>35</v>
      </c>
      <c r="G6" s="28">
        <v>40</v>
      </c>
      <c r="H6" s="28">
        <v>31</v>
      </c>
      <c r="I6" s="28">
        <v>31</v>
      </c>
      <c r="J6" s="28">
        <v>32</v>
      </c>
      <c r="K6" s="28">
        <v>37</v>
      </c>
      <c r="L6" s="28">
        <v>40</v>
      </c>
      <c r="M6" s="28">
        <v>31</v>
      </c>
      <c r="N6" s="28">
        <v>35</v>
      </c>
      <c r="O6" s="28">
        <v>32</v>
      </c>
      <c r="P6" s="28">
        <v>37</v>
      </c>
      <c r="Q6" s="28">
        <v>40</v>
      </c>
      <c r="R6" s="28">
        <f t="shared" si="0"/>
        <v>421</v>
      </c>
    </row>
    <row r="7" spans="1:18" x14ac:dyDescent="0.25">
      <c r="A7" s="28" t="s">
        <v>0</v>
      </c>
      <c r="B7" s="29" t="s">
        <v>72</v>
      </c>
      <c r="C7" s="28" t="s">
        <v>73</v>
      </c>
      <c r="D7" s="10" t="s">
        <v>13</v>
      </c>
      <c r="E7" s="28">
        <v>37</v>
      </c>
      <c r="F7" s="28">
        <v>40</v>
      </c>
      <c r="G7" s="28">
        <v>35</v>
      </c>
      <c r="H7" s="28">
        <v>36</v>
      </c>
      <c r="I7" s="28">
        <v>39</v>
      </c>
      <c r="J7" s="28">
        <v>35</v>
      </c>
      <c r="K7" s="28">
        <v>40</v>
      </c>
      <c r="L7" s="28">
        <v>32</v>
      </c>
      <c r="M7" s="28">
        <v>32</v>
      </c>
      <c r="N7" s="28">
        <v>38</v>
      </c>
      <c r="O7" s="28">
        <v>38</v>
      </c>
      <c r="P7" s="28">
        <v>40</v>
      </c>
      <c r="Q7" s="28">
        <v>30</v>
      </c>
      <c r="R7" s="28">
        <f t="shared" si="0"/>
        <v>435</v>
      </c>
    </row>
    <row r="8" spans="1:18" x14ac:dyDescent="0.25">
      <c r="A8" s="28" t="s">
        <v>0</v>
      </c>
      <c r="B8" s="29" t="s">
        <v>72</v>
      </c>
      <c r="C8" s="28" t="s">
        <v>73</v>
      </c>
      <c r="D8" s="10" t="s">
        <v>11</v>
      </c>
      <c r="E8" s="28">
        <v>32</v>
      </c>
      <c r="F8" s="28">
        <v>30</v>
      </c>
      <c r="G8" s="28">
        <v>35</v>
      </c>
      <c r="H8" s="28">
        <v>32</v>
      </c>
      <c r="I8" s="28">
        <v>31</v>
      </c>
      <c r="J8" s="28">
        <v>30</v>
      </c>
      <c r="K8" s="28">
        <v>36</v>
      </c>
      <c r="L8" s="28">
        <v>40</v>
      </c>
      <c r="M8" s="28">
        <v>33</v>
      </c>
      <c r="N8" s="28">
        <v>39</v>
      </c>
      <c r="O8" s="28">
        <v>30</v>
      </c>
      <c r="P8" s="28">
        <v>38</v>
      </c>
      <c r="Q8" s="28">
        <v>34</v>
      </c>
      <c r="R8" s="28">
        <f t="shared" si="0"/>
        <v>408</v>
      </c>
    </row>
    <row r="9" spans="1:18" x14ac:dyDescent="0.25">
      <c r="A9" s="28" t="s">
        <v>0</v>
      </c>
      <c r="B9" s="29" t="s">
        <v>72</v>
      </c>
      <c r="C9" s="28" t="s">
        <v>73</v>
      </c>
      <c r="D9" s="10" t="s">
        <v>14</v>
      </c>
      <c r="E9" s="28">
        <v>35</v>
      </c>
      <c r="F9" s="28">
        <v>34</v>
      </c>
      <c r="G9" s="28">
        <v>39</v>
      </c>
      <c r="H9" s="28">
        <v>35</v>
      </c>
      <c r="I9" s="28">
        <v>34</v>
      </c>
      <c r="J9" s="28">
        <v>37</v>
      </c>
      <c r="K9" s="28">
        <v>35</v>
      </c>
      <c r="L9" s="28">
        <v>35</v>
      </c>
      <c r="M9" s="28">
        <v>34</v>
      </c>
      <c r="N9" s="28">
        <v>39</v>
      </c>
      <c r="O9" s="28">
        <v>32</v>
      </c>
      <c r="P9" s="28">
        <v>37</v>
      </c>
      <c r="Q9" s="28">
        <v>31</v>
      </c>
      <c r="R9" s="28">
        <f t="shared" si="0"/>
        <v>422</v>
      </c>
    </row>
    <row r="10" spans="1:18" x14ac:dyDescent="0.25">
      <c r="A10" s="28" t="s">
        <v>0</v>
      </c>
      <c r="B10" s="29" t="s">
        <v>72</v>
      </c>
      <c r="C10" s="28" t="s">
        <v>73</v>
      </c>
      <c r="D10" s="10" t="s">
        <v>17</v>
      </c>
      <c r="E10" s="28">
        <v>36</v>
      </c>
      <c r="F10" s="28">
        <v>33</v>
      </c>
      <c r="G10" s="28">
        <v>38</v>
      </c>
      <c r="H10" s="28">
        <v>40</v>
      </c>
      <c r="I10" s="28">
        <v>30</v>
      </c>
      <c r="J10" s="28">
        <v>38</v>
      </c>
      <c r="K10" s="28">
        <v>34</v>
      </c>
      <c r="L10" s="28">
        <v>31</v>
      </c>
      <c r="M10" s="28">
        <v>37</v>
      </c>
      <c r="N10" s="28">
        <v>38</v>
      </c>
      <c r="O10" s="28">
        <v>38</v>
      </c>
      <c r="P10" s="28">
        <v>34</v>
      </c>
      <c r="Q10" s="28">
        <v>39</v>
      </c>
      <c r="R10" s="28">
        <f t="shared" si="0"/>
        <v>430</v>
      </c>
    </row>
    <row r="11" spans="1:18" x14ac:dyDescent="0.25">
      <c r="A11" s="28" t="s">
        <v>0</v>
      </c>
      <c r="B11" s="29" t="s">
        <v>72</v>
      </c>
      <c r="C11" s="28" t="s">
        <v>73</v>
      </c>
      <c r="D11" s="10" t="s">
        <v>17</v>
      </c>
      <c r="E11" s="28">
        <v>34</v>
      </c>
      <c r="F11" s="28">
        <v>36</v>
      </c>
      <c r="G11" s="28">
        <v>35</v>
      </c>
      <c r="H11" s="28">
        <v>30</v>
      </c>
      <c r="I11" s="28">
        <v>39</v>
      </c>
      <c r="J11" s="28">
        <v>32</v>
      </c>
      <c r="K11" s="28">
        <v>37</v>
      </c>
      <c r="L11" s="28">
        <v>37</v>
      </c>
      <c r="M11" s="28">
        <v>31</v>
      </c>
      <c r="N11" s="28">
        <v>34</v>
      </c>
      <c r="O11" s="28">
        <v>40</v>
      </c>
      <c r="P11" s="28">
        <v>30</v>
      </c>
      <c r="Q11" s="28">
        <v>40</v>
      </c>
      <c r="R11" s="28">
        <f t="shared" si="0"/>
        <v>421</v>
      </c>
    </row>
    <row r="12" spans="1:18" x14ac:dyDescent="0.25">
      <c r="A12" s="28" t="s">
        <v>0</v>
      </c>
      <c r="B12" s="29" t="s">
        <v>72</v>
      </c>
      <c r="C12" s="28" t="s">
        <v>73</v>
      </c>
      <c r="D12" s="10" t="s">
        <v>20</v>
      </c>
      <c r="E12" s="28">
        <v>35</v>
      </c>
      <c r="F12" s="28">
        <v>38</v>
      </c>
      <c r="G12" s="28">
        <v>38</v>
      </c>
      <c r="H12" s="28">
        <v>35</v>
      </c>
      <c r="I12" s="28">
        <v>37</v>
      </c>
      <c r="J12" s="28">
        <v>34</v>
      </c>
      <c r="K12" s="28">
        <v>33</v>
      </c>
      <c r="L12" s="28">
        <v>31</v>
      </c>
      <c r="M12" s="28">
        <v>36</v>
      </c>
      <c r="N12" s="28">
        <v>32</v>
      </c>
      <c r="O12" s="28">
        <v>40</v>
      </c>
      <c r="P12" s="28">
        <v>36</v>
      </c>
      <c r="Q12" s="28">
        <v>31</v>
      </c>
      <c r="R12" s="28">
        <f t="shared" si="0"/>
        <v>421</v>
      </c>
    </row>
    <row r="13" spans="1:18" x14ac:dyDescent="0.25">
      <c r="B13" s="29"/>
    </row>
    <row r="14" spans="1:18" x14ac:dyDescent="0.25">
      <c r="A14" s="28" t="s">
        <v>76</v>
      </c>
      <c r="B14" s="29" t="s">
        <v>72</v>
      </c>
      <c r="C14" s="28" t="s">
        <v>73</v>
      </c>
      <c r="D14" s="10" t="s">
        <v>18</v>
      </c>
      <c r="E14" s="28">
        <v>51</v>
      </c>
      <c r="F14" s="28">
        <v>38</v>
      </c>
      <c r="G14" s="28">
        <v>35</v>
      </c>
      <c r="H14" s="28">
        <v>34</v>
      </c>
      <c r="I14" s="28">
        <v>42</v>
      </c>
      <c r="J14" s="28">
        <v>35</v>
      </c>
      <c r="K14" s="28">
        <v>34</v>
      </c>
      <c r="L14" s="28">
        <v>29</v>
      </c>
      <c r="M14" s="28">
        <v>38</v>
      </c>
      <c r="N14" s="28">
        <v>33</v>
      </c>
      <c r="O14" s="28">
        <v>31</v>
      </c>
      <c r="P14" s="28">
        <v>33</v>
      </c>
      <c r="Q14" s="28">
        <v>36</v>
      </c>
      <c r="R14" s="28">
        <f>SUM(F14:Q14)</f>
        <v>418</v>
      </c>
    </row>
    <row r="15" spans="1:18" x14ac:dyDescent="0.25">
      <c r="A15" s="28" t="s">
        <v>76</v>
      </c>
      <c r="B15" s="29" t="s">
        <v>72</v>
      </c>
      <c r="C15" s="28" t="s">
        <v>73</v>
      </c>
      <c r="D15" s="10" t="s">
        <v>15</v>
      </c>
      <c r="E15" s="28">
        <v>41</v>
      </c>
      <c r="F15" s="28">
        <v>35</v>
      </c>
      <c r="G15" s="28">
        <v>33</v>
      </c>
      <c r="H15" s="28">
        <v>35</v>
      </c>
      <c r="I15" s="28">
        <v>34</v>
      </c>
      <c r="J15" s="28">
        <v>36</v>
      </c>
      <c r="K15" s="28">
        <v>35</v>
      </c>
      <c r="L15" s="28">
        <v>35</v>
      </c>
      <c r="M15" s="28">
        <v>34</v>
      </c>
      <c r="N15" s="28">
        <v>34</v>
      </c>
      <c r="O15" s="28">
        <v>36</v>
      </c>
      <c r="P15" s="28">
        <v>34</v>
      </c>
      <c r="Q15" s="28">
        <v>29</v>
      </c>
      <c r="R15" s="28">
        <f t="shared" ref="R15:R23" si="1">SUM(F15:Q15)</f>
        <v>410</v>
      </c>
    </row>
    <row r="16" spans="1:18" x14ac:dyDescent="0.25">
      <c r="A16" s="28" t="s">
        <v>76</v>
      </c>
      <c r="B16" s="29" t="s">
        <v>72</v>
      </c>
      <c r="C16" s="28" t="s">
        <v>73</v>
      </c>
      <c r="D16" s="10" t="s">
        <v>15</v>
      </c>
      <c r="E16" s="28">
        <v>39</v>
      </c>
      <c r="F16" s="28">
        <v>40</v>
      </c>
      <c r="G16" s="28">
        <v>34</v>
      </c>
      <c r="H16" s="28">
        <v>37</v>
      </c>
      <c r="I16" s="28">
        <v>33</v>
      </c>
      <c r="J16" s="28">
        <v>31</v>
      </c>
      <c r="K16" s="28">
        <v>35</v>
      </c>
      <c r="L16" s="28">
        <v>31</v>
      </c>
      <c r="M16" s="28">
        <v>42</v>
      </c>
      <c r="N16" s="28">
        <v>29</v>
      </c>
      <c r="O16" s="28">
        <v>39</v>
      </c>
      <c r="P16" s="28">
        <v>36</v>
      </c>
      <c r="Q16" s="28">
        <v>42</v>
      </c>
      <c r="R16" s="28">
        <f t="shared" si="1"/>
        <v>429</v>
      </c>
    </row>
    <row r="17" spans="1:18" x14ac:dyDescent="0.25">
      <c r="A17" s="28" t="s">
        <v>76</v>
      </c>
      <c r="B17" s="29" t="s">
        <v>72</v>
      </c>
      <c r="C17" s="28" t="s">
        <v>73</v>
      </c>
      <c r="D17" s="10" t="s">
        <v>16</v>
      </c>
      <c r="E17" s="28">
        <v>37</v>
      </c>
      <c r="F17" s="28">
        <v>34</v>
      </c>
      <c r="G17" s="28">
        <v>41</v>
      </c>
      <c r="H17" s="28">
        <v>31</v>
      </c>
      <c r="I17" s="28">
        <v>30</v>
      </c>
      <c r="J17" s="28">
        <v>33</v>
      </c>
      <c r="K17" s="28">
        <v>38</v>
      </c>
      <c r="L17" s="28">
        <v>40</v>
      </c>
      <c r="M17" s="28">
        <v>29</v>
      </c>
      <c r="N17" s="28">
        <v>33</v>
      </c>
      <c r="O17" s="28">
        <v>33</v>
      </c>
      <c r="P17" s="28">
        <v>36</v>
      </c>
      <c r="Q17" s="28">
        <v>42</v>
      </c>
      <c r="R17" s="28">
        <f t="shared" si="1"/>
        <v>420</v>
      </c>
    </row>
    <row r="18" spans="1:18" x14ac:dyDescent="0.25">
      <c r="A18" s="28" t="s">
        <v>76</v>
      </c>
      <c r="B18" s="29" t="s">
        <v>72</v>
      </c>
      <c r="C18" s="28" t="s">
        <v>73</v>
      </c>
      <c r="D18" s="10" t="s">
        <v>13</v>
      </c>
      <c r="E18" s="28">
        <v>36</v>
      </c>
      <c r="F18" s="28">
        <v>39</v>
      </c>
      <c r="G18" s="28">
        <v>35</v>
      </c>
      <c r="H18" s="28">
        <v>38</v>
      </c>
      <c r="I18" s="28">
        <v>41</v>
      </c>
      <c r="J18" s="28">
        <v>36</v>
      </c>
      <c r="K18" s="28">
        <v>41</v>
      </c>
      <c r="L18" s="28">
        <v>31</v>
      </c>
      <c r="M18" s="28">
        <v>31</v>
      </c>
      <c r="N18" s="28">
        <v>39</v>
      </c>
      <c r="O18" s="28">
        <v>38</v>
      </c>
      <c r="P18" s="28">
        <v>40</v>
      </c>
      <c r="Q18" s="28">
        <v>29</v>
      </c>
      <c r="R18" s="28">
        <f t="shared" si="1"/>
        <v>438</v>
      </c>
    </row>
    <row r="19" spans="1:18" x14ac:dyDescent="0.25">
      <c r="A19" s="28" t="s">
        <v>76</v>
      </c>
      <c r="B19" s="29" t="s">
        <v>72</v>
      </c>
      <c r="C19" s="28" t="s">
        <v>73</v>
      </c>
      <c r="D19" s="10" t="s">
        <v>11</v>
      </c>
      <c r="E19" s="28">
        <v>33</v>
      </c>
      <c r="F19" s="28">
        <v>31</v>
      </c>
      <c r="G19" s="28">
        <v>33</v>
      </c>
      <c r="H19" s="28">
        <v>33</v>
      </c>
      <c r="I19" s="28">
        <v>29</v>
      </c>
      <c r="J19" s="28">
        <v>32</v>
      </c>
      <c r="K19" s="28">
        <v>36</v>
      </c>
      <c r="L19" s="28">
        <v>41</v>
      </c>
      <c r="M19" s="28">
        <v>35</v>
      </c>
      <c r="N19" s="28">
        <v>40</v>
      </c>
      <c r="O19" s="28">
        <v>32</v>
      </c>
      <c r="P19" s="28">
        <v>38</v>
      </c>
      <c r="Q19" s="28">
        <v>35</v>
      </c>
      <c r="R19" s="28">
        <f t="shared" si="1"/>
        <v>415</v>
      </c>
    </row>
    <row r="20" spans="1:18" x14ac:dyDescent="0.25">
      <c r="A20" s="28" t="s">
        <v>76</v>
      </c>
      <c r="B20" s="29" t="s">
        <v>72</v>
      </c>
      <c r="C20" s="28" t="s">
        <v>73</v>
      </c>
      <c r="D20" s="10" t="s">
        <v>14</v>
      </c>
      <c r="E20" s="28">
        <v>34</v>
      </c>
      <c r="F20" s="28">
        <v>35</v>
      </c>
      <c r="G20" s="28">
        <v>40</v>
      </c>
      <c r="H20" s="28">
        <v>34</v>
      </c>
      <c r="I20" s="28">
        <v>32</v>
      </c>
      <c r="J20" s="28">
        <v>36</v>
      </c>
      <c r="K20" s="28">
        <v>35</v>
      </c>
      <c r="L20" s="28">
        <v>35</v>
      </c>
      <c r="M20" s="28">
        <v>33</v>
      </c>
      <c r="N20" s="28">
        <v>38</v>
      </c>
      <c r="O20" s="28">
        <v>34</v>
      </c>
      <c r="P20" s="28">
        <v>36</v>
      </c>
      <c r="Q20" s="28">
        <v>33</v>
      </c>
      <c r="R20" s="28">
        <f t="shared" si="1"/>
        <v>421</v>
      </c>
    </row>
    <row r="21" spans="1:18" x14ac:dyDescent="0.25">
      <c r="A21" s="28" t="s">
        <v>76</v>
      </c>
      <c r="B21" s="29" t="s">
        <v>72</v>
      </c>
      <c r="C21" s="28" t="s">
        <v>73</v>
      </c>
      <c r="D21" s="10" t="s">
        <v>17</v>
      </c>
      <c r="E21" s="28">
        <v>38</v>
      </c>
      <c r="F21" s="28">
        <v>32</v>
      </c>
      <c r="G21" s="28">
        <v>39</v>
      </c>
      <c r="H21" s="28">
        <v>42</v>
      </c>
      <c r="I21" s="28">
        <v>30</v>
      </c>
      <c r="J21" s="28">
        <v>39</v>
      </c>
      <c r="K21" s="28">
        <v>34</v>
      </c>
      <c r="L21" s="28">
        <v>32</v>
      </c>
      <c r="M21" s="28">
        <v>36</v>
      </c>
      <c r="N21" s="28">
        <v>38</v>
      </c>
      <c r="O21" s="28">
        <v>40</v>
      </c>
      <c r="P21" s="28">
        <v>33</v>
      </c>
      <c r="Q21" s="28">
        <v>41</v>
      </c>
      <c r="R21" s="28">
        <f t="shared" si="1"/>
        <v>436</v>
      </c>
    </row>
    <row r="22" spans="1:18" x14ac:dyDescent="0.25">
      <c r="A22" s="28" t="s">
        <v>76</v>
      </c>
      <c r="B22" s="29" t="s">
        <v>72</v>
      </c>
      <c r="C22" s="28" t="s">
        <v>73</v>
      </c>
      <c r="D22" s="10" t="s">
        <v>17</v>
      </c>
      <c r="E22" s="28">
        <v>35</v>
      </c>
      <c r="F22" s="28">
        <v>34</v>
      </c>
      <c r="G22" s="28">
        <v>33</v>
      </c>
      <c r="H22" s="28">
        <v>32</v>
      </c>
      <c r="I22" s="28">
        <v>39</v>
      </c>
      <c r="J22" s="28">
        <v>32</v>
      </c>
      <c r="K22" s="28">
        <v>38</v>
      </c>
      <c r="L22" s="28">
        <v>38</v>
      </c>
      <c r="M22" s="28">
        <v>30</v>
      </c>
      <c r="N22" s="28">
        <v>33</v>
      </c>
      <c r="O22" s="28">
        <v>38</v>
      </c>
      <c r="P22" s="28">
        <v>31</v>
      </c>
      <c r="Q22" s="28">
        <v>40</v>
      </c>
      <c r="R22" s="28">
        <f t="shared" si="1"/>
        <v>418</v>
      </c>
    </row>
    <row r="23" spans="1:18" x14ac:dyDescent="0.25">
      <c r="A23" s="28" t="s">
        <v>76</v>
      </c>
      <c r="B23" s="29" t="s">
        <v>72</v>
      </c>
      <c r="C23" s="28" t="s">
        <v>73</v>
      </c>
      <c r="D23" s="10" t="s">
        <v>20</v>
      </c>
      <c r="E23" s="28">
        <v>34</v>
      </c>
      <c r="F23" s="28">
        <v>37</v>
      </c>
      <c r="G23" s="28">
        <v>38</v>
      </c>
      <c r="H23" s="28">
        <v>35</v>
      </c>
      <c r="I23" s="28">
        <v>37</v>
      </c>
      <c r="J23" s="28">
        <v>35</v>
      </c>
      <c r="K23" s="28">
        <v>32</v>
      </c>
      <c r="L23" s="28">
        <v>31</v>
      </c>
      <c r="M23" s="28">
        <v>36</v>
      </c>
      <c r="N23" s="28">
        <v>33</v>
      </c>
      <c r="O23" s="28">
        <v>40</v>
      </c>
      <c r="P23" s="28">
        <v>35</v>
      </c>
      <c r="Q23" s="28">
        <v>31</v>
      </c>
      <c r="R23" s="28">
        <f t="shared" si="1"/>
        <v>420</v>
      </c>
    </row>
    <row r="24" spans="1:18" x14ac:dyDescent="0.25">
      <c r="B24" s="29"/>
    </row>
    <row r="25" spans="1:18" x14ac:dyDescent="0.25">
      <c r="B25" s="29"/>
    </row>
    <row r="26" spans="1:18" x14ac:dyDescent="0.25">
      <c r="B26" s="29"/>
    </row>
    <row r="27" spans="1:18" x14ac:dyDescent="0.25">
      <c r="B27" s="29"/>
    </row>
    <row r="28" spans="1:18" x14ac:dyDescent="0.25">
      <c r="B28" s="29"/>
    </row>
    <row r="29" spans="1:18" x14ac:dyDescent="0.25">
      <c r="B29" s="29"/>
    </row>
    <row r="30" spans="1:18" x14ac:dyDescent="0.25">
      <c r="B30" s="29"/>
    </row>
    <row r="31" spans="1:18" x14ac:dyDescent="0.25">
      <c r="B31" s="29"/>
    </row>
    <row r="32" spans="1:18" x14ac:dyDescent="0.25">
      <c r="B32" s="29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  <row r="37" spans="2:2" x14ac:dyDescent="0.25">
      <c r="B37" s="29"/>
    </row>
    <row r="38" spans="2:2" x14ac:dyDescent="0.25">
      <c r="B38" s="29"/>
    </row>
    <row r="39" spans="2:2" x14ac:dyDescent="0.25">
      <c r="B39" s="29"/>
    </row>
    <row r="40" spans="2:2" x14ac:dyDescent="0.25">
      <c r="B40" s="29"/>
    </row>
    <row r="41" spans="2:2" x14ac:dyDescent="0.25">
      <c r="B41" s="29"/>
    </row>
    <row r="42" spans="2:2" x14ac:dyDescent="0.25">
      <c r="B42" s="29"/>
    </row>
    <row r="43" spans="2:2" x14ac:dyDescent="0.25">
      <c r="B43" s="29"/>
    </row>
    <row r="44" spans="2:2" x14ac:dyDescent="0.25">
      <c r="B44" s="29"/>
    </row>
    <row r="45" spans="2:2" x14ac:dyDescent="0.25">
      <c r="B45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90"/>
  <sheetViews>
    <sheetView topLeftCell="A55" workbookViewId="0">
      <selection activeCell="A52" sqref="A52"/>
    </sheetView>
  </sheetViews>
  <sheetFormatPr defaultRowHeight="15" x14ac:dyDescent="0.25"/>
  <cols>
    <col min="1" max="2" width="11.140625" bestFit="1" customWidth="1"/>
    <col min="3" max="3" width="11.42578125" bestFit="1" customWidth="1"/>
    <col min="4" max="4" width="12.5703125" bestFit="1" customWidth="1"/>
    <col min="5" max="17" width="12.28515625" customWidth="1"/>
  </cols>
  <sheetData>
    <row r="1" spans="1:17" x14ac:dyDescent="0.25">
      <c r="A1" s="20" t="s">
        <v>58</v>
      </c>
      <c r="B1" s="20" t="s">
        <v>59</v>
      </c>
      <c r="C1" s="20" t="s">
        <v>6</v>
      </c>
      <c r="D1" s="30" t="s">
        <v>7</v>
      </c>
      <c r="E1" s="31" t="s">
        <v>61</v>
      </c>
      <c r="F1" s="31" t="s">
        <v>62</v>
      </c>
      <c r="G1" s="31" t="s">
        <v>63</v>
      </c>
      <c r="H1" s="31" t="s">
        <v>64</v>
      </c>
      <c r="I1" s="31" t="s">
        <v>65</v>
      </c>
      <c r="J1" s="31" t="s">
        <v>66</v>
      </c>
      <c r="K1" s="31" t="s">
        <v>67</v>
      </c>
      <c r="L1" s="31" t="s">
        <v>68</v>
      </c>
      <c r="M1" s="31" t="s">
        <v>69</v>
      </c>
      <c r="N1" s="31" t="s">
        <v>70</v>
      </c>
      <c r="O1" s="31" t="s">
        <v>71</v>
      </c>
      <c r="P1" s="31" t="s">
        <v>60</v>
      </c>
      <c r="Q1" s="31" t="s">
        <v>74</v>
      </c>
    </row>
    <row r="2" spans="1:17" x14ac:dyDescent="0.25">
      <c r="A2" t="s">
        <v>0</v>
      </c>
      <c r="B2" t="s">
        <v>75</v>
      </c>
      <c r="C2" t="s">
        <v>73</v>
      </c>
      <c r="D2" s="10" t="s">
        <v>18</v>
      </c>
      <c r="E2">
        <v>56</v>
      </c>
      <c r="F2">
        <v>88</v>
      </c>
      <c r="G2">
        <v>65</v>
      </c>
      <c r="H2">
        <v>79</v>
      </c>
      <c r="I2">
        <v>57</v>
      </c>
      <c r="J2">
        <v>74</v>
      </c>
      <c r="K2">
        <v>74</v>
      </c>
      <c r="L2">
        <v>76</v>
      </c>
      <c r="M2">
        <v>71</v>
      </c>
      <c r="N2">
        <v>72</v>
      </c>
      <c r="O2">
        <v>56</v>
      </c>
      <c r="P2">
        <v>88</v>
      </c>
      <c r="Q2">
        <v>517</v>
      </c>
    </row>
    <row r="3" spans="1:17" x14ac:dyDescent="0.25">
      <c r="A3" t="s">
        <v>0</v>
      </c>
      <c r="B3" t="s">
        <v>75</v>
      </c>
      <c r="C3" t="s">
        <v>73</v>
      </c>
      <c r="D3" s="10" t="s">
        <v>15</v>
      </c>
      <c r="E3">
        <v>54</v>
      </c>
      <c r="F3">
        <v>78</v>
      </c>
      <c r="G3">
        <v>80</v>
      </c>
      <c r="H3">
        <v>60</v>
      </c>
      <c r="I3">
        <v>64</v>
      </c>
      <c r="J3">
        <v>81</v>
      </c>
      <c r="K3">
        <v>67</v>
      </c>
      <c r="L3">
        <v>72</v>
      </c>
      <c r="M3">
        <v>62</v>
      </c>
      <c r="N3">
        <v>56</v>
      </c>
      <c r="O3">
        <v>57</v>
      </c>
      <c r="P3">
        <v>73</v>
      </c>
      <c r="Q3">
        <v>447</v>
      </c>
    </row>
    <row r="4" spans="1:17" x14ac:dyDescent="0.25">
      <c r="A4" t="s">
        <v>0</v>
      </c>
      <c r="B4" t="s">
        <v>75</v>
      </c>
      <c r="C4" t="s">
        <v>73</v>
      </c>
      <c r="D4" s="10" t="s">
        <v>15</v>
      </c>
      <c r="E4">
        <v>81</v>
      </c>
      <c r="F4">
        <v>54</v>
      </c>
      <c r="G4">
        <v>61</v>
      </c>
      <c r="H4">
        <v>74</v>
      </c>
      <c r="I4">
        <v>70</v>
      </c>
      <c r="J4">
        <v>71</v>
      </c>
      <c r="K4">
        <v>72</v>
      </c>
      <c r="L4">
        <v>72</v>
      </c>
      <c r="M4">
        <v>58</v>
      </c>
      <c r="N4">
        <v>87</v>
      </c>
      <c r="O4">
        <v>58</v>
      </c>
      <c r="P4">
        <v>54</v>
      </c>
      <c r="Q4">
        <v>403</v>
      </c>
    </row>
    <row r="5" spans="1:17" x14ac:dyDescent="0.25">
      <c r="A5" t="s">
        <v>0</v>
      </c>
      <c r="B5" t="s">
        <v>75</v>
      </c>
      <c r="C5" t="s">
        <v>73</v>
      </c>
      <c r="D5" s="10" t="s">
        <v>16</v>
      </c>
      <c r="E5">
        <v>83</v>
      </c>
      <c r="F5">
        <v>78</v>
      </c>
      <c r="G5">
        <v>84</v>
      </c>
      <c r="H5">
        <v>60</v>
      </c>
      <c r="I5">
        <v>67</v>
      </c>
      <c r="J5">
        <v>72</v>
      </c>
      <c r="K5">
        <v>77</v>
      </c>
      <c r="L5">
        <v>71</v>
      </c>
      <c r="M5">
        <v>68</v>
      </c>
      <c r="N5">
        <v>73</v>
      </c>
      <c r="O5">
        <v>68</v>
      </c>
      <c r="P5">
        <v>71</v>
      </c>
      <c r="Q5">
        <v>341</v>
      </c>
    </row>
    <row r="6" spans="1:17" x14ac:dyDescent="0.25">
      <c r="A6" t="s">
        <v>0</v>
      </c>
      <c r="B6" t="s">
        <v>75</v>
      </c>
      <c r="C6" t="s">
        <v>73</v>
      </c>
      <c r="D6" s="10" t="s">
        <v>13</v>
      </c>
      <c r="E6">
        <v>85</v>
      </c>
      <c r="F6">
        <v>85</v>
      </c>
      <c r="G6">
        <v>55</v>
      </c>
      <c r="H6">
        <v>55</v>
      </c>
      <c r="I6">
        <v>57</v>
      </c>
      <c r="J6">
        <v>68</v>
      </c>
      <c r="K6">
        <v>82</v>
      </c>
      <c r="L6">
        <v>67</v>
      </c>
      <c r="M6">
        <v>87</v>
      </c>
      <c r="N6">
        <v>59</v>
      </c>
      <c r="O6">
        <v>64</v>
      </c>
      <c r="P6">
        <v>79</v>
      </c>
      <c r="Q6">
        <v>473</v>
      </c>
    </row>
    <row r="7" spans="1:17" x14ac:dyDescent="0.25">
      <c r="A7" t="s">
        <v>0</v>
      </c>
      <c r="B7" t="s">
        <v>75</v>
      </c>
      <c r="C7" t="s">
        <v>73</v>
      </c>
      <c r="D7" s="10" t="s">
        <v>11</v>
      </c>
      <c r="E7">
        <v>61</v>
      </c>
      <c r="F7">
        <v>55</v>
      </c>
      <c r="G7">
        <v>68</v>
      </c>
      <c r="H7">
        <v>80</v>
      </c>
      <c r="I7">
        <v>63</v>
      </c>
      <c r="J7">
        <v>86</v>
      </c>
      <c r="K7">
        <v>75</v>
      </c>
      <c r="L7">
        <v>78</v>
      </c>
      <c r="M7">
        <v>83</v>
      </c>
      <c r="N7">
        <v>87</v>
      </c>
      <c r="O7">
        <v>54</v>
      </c>
      <c r="P7">
        <v>63</v>
      </c>
      <c r="Q7">
        <v>486</v>
      </c>
    </row>
    <row r="8" spans="1:17" x14ac:dyDescent="0.25">
      <c r="A8" t="s">
        <v>0</v>
      </c>
      <c r="B8" t="s">
        <v>75</v>
      </c>
      <c r="C8" t="s">
        <v>73</v>
      </c>
      <c r="D8" s="10" t="s">
        <v>14</v>
      </c>
      <c r="E8">
        <v>59</v>
      </c>
      <c r="F8">
        <v>65</v>
      </c>
      <c r="G8">
        <v>85</v>
      </c>
      <c r="H8">
        <v>68</v>
      </c>
      <c r="I8">
        <v>61</v>
      </c>
      <c r="J8">
        <v>55</v>
      </c>
      <c r="K8">
        <v>58</v>
      </c>
      <c r="L8">
        <v>72</v>
      </c>
      <c r="M8">
        <v>73</v>
      </c>
      <c r="N8">
        <v>81</v>
      </c>
      <c r="O8">
        <v>75</v>
      </c>
      <c r="P8">
        <v>56</v>
      </c>
      <c r="Q8">
        <v>374</v>
      </c>
    </row>
    <row r="9" spans="1:17" x14ac:dyDescent="0.25">
      <c r="A9" t="s">
        <v>0</v>
      </c>
      <c r="B9" t="s">
        <v>75</v>
      </c>
      <c r="C9" t="s">
        <v>73</v>
      </c>
      <c r="D9" s="10" t="s">
        <v>17</v>
      </c>
      <c r="E9">
        <v>68</v>
      </c>
      <c r="F9">
        <v>66</v>
      </c>
      <c r="G9">
        <v>75</v>
      </c>
      <c r="H9">
        <v>85</v>
      </c>
      <c r="I9">
        <v>84</v>
      </c>
      <c r="J9">
        <v>75</v>
      </c>
      <c r="K9">
        <v>73</v>
      </c>
      <c r="L9">
        <v>60</v>
      </c>
      <c r="M9">
        <v>54</v>
      </c>
      <c r="N9">
        <v>73</v>
      </c>
      <c r="O9">
        <v>78</v>
      </c>
      <c r="P9">
        <v>87</v>
      </c>
      <c r="Q9">
        <v>470</v>
      </c>
    </row>
    <row r="10" spans="1:17" x14ac:dyDescent="0.25">
      <c r="A10" t="s">
        <v>0</v>
      </c>
      <c r="B10" t="s">
        <v>75</v>
      </c>
      <c r="C10" t="s">
        <v>73</v>
      </c>
      <c r="D10" s="10" t="s">
        <v>17</v>
      </c>
      <c r="E10">
        <v>75</v>
      </c>
      <c r="F10">
        <v>64</v>
      </c>
      <c r="G10">
        <v>80</v>
      </c>
      <c r="H10">
        <v>56</v>
      </c>
      <c r="I10">
        <v>69</v>
      </c>
      <c r="J10">
        <v>55</v>
      </c>
      <c r="K10">
        <v>56</v>
      </c>
      <c r="L10">
        <v>75</v>
      </c>
      <c r="M10">
        <v>74</v>
      </c>
      <c r="N10">
        <v>74</v>
      </c>
      <c r="O10">
        <v>70</v>
      </c>
      <c r="P10">
        <v>87</v>
      </c>
      <c r="Q10">
        <v>310</v>
      </c>
    </row>
    <row r="11" spans="1:17" x14ac:dyDescent="0.25">
      <c r="A11" t="s">
        <v>0</v>
      </c>
      <c r="B11" t="s">
        <v>75</v>
      </c>
      <c r="C11" t="s">
        <v>73</v>
      </c>
      <c r="D11" s="10" t="s">
        <v>20</v>
      </c>
      <c r="E11">
        <v>69</v>
      </c>
      <c r="F11">
        <v>82</v>
      </c>
      <c r="G11">
        <v>60</v>
      </c>
      <c r="H11">
        <v>85</v>
      </c>
      <c r="I11">
        <v>85</v>
      </c>
      <c r="J11">
        <v>59</v>
      </c>
      <c r="K11">
        <v>58</v>
      </c>
      <c r="L11">
        <v>76</v>
      </c>
      <c r="M11">
        <v>79</v>
      </c>
      <c r="N11">
        <v>87</v>
      </c>
      <c r="O11">
        <v>64</v>
      </c>
      <c r="P11">
        <v>57</v>
      </c>
      <c r="Q11">
        <v>379</v>
      </c>
    </row>
    <row r="13" spans="1:17" x14ac:dyDescent="0.25">
      <c r="A13" t="s">
        <v>76</v>
      </c>
      <c r="B13" t="s">
        <v>75</v>
      </c>
      <c r="C13" t="s">
        <v>73</v>
      </c>
      <c r="D13" s="10" t="s">
        <v>18</v>
      </c>
      <c r="E13">
        <v>63</v>
      </c>
      <c r="F13">
        <v>100</v>
      </c>
      <c r="G13">
        <v>58</v>
      </c>
      <c r="H13">
        <v>82</v>
      </c>
      <c r="I13">
        <v>57</v>
      </c>
      <c r="J13">
        <v>79</v>
      </c>
      <c r="K13">
        <v>67</v>
      </c>
      <c r="L13">
        <v>84</v>
      </c>
      <c r="M13">
        <v>62</v>
      </c>
      <c r="N13">
        <v>62</v>
      </c>
      <c r="O13">
        <v>59</v>
      </c>
      <c r="P13">
        <v>95</v>
      </c>
      <c r="Q13">
        <v>391</v>
      </c>
    </row>
    <row r="14" spans="1:17" x14ac:dyDescent="0.25">
      <c r="A14" t="s">
        <v>76</v>
      </c>
      <c r="B14" t="s">
        <v>75</v>
      </c>
      <c r="C14" t="s">
        <v>73</v>
      </c>
      <c r="D14" s="10" t="s">
        <v>15</v>
      </c>
      <c r="E14">
        <v>53</v>
      </c>
      <c r="F14">
        <v>83</v>
      </c>
      <c r="G14">
        <v>86</v>
      </c>
      <c r="H14">
        <v>67</v>
      </c>
      <c r="I14">
        <v>71</v>
      </c>
      <c r="J14">
        <v>84</v>
      </c>
      <c r="K14">
        <v>76</v>
      </c>
      <c r="L14">
        <v>73</v>
      </c>
      <c r="M14">
        <v>61</v>
      </c>
      <c r="N14">
        <v>63</v>
      </c>
      <c r="O14">
        <v>59</v>
      </c>
      <c r="P14">
        <v>63</v>
      </c>
      <c r="Q14">
        <v>286</v>
      </c>
    </row>
    <row r="15" spans="1:17" x14ac:dyDescent="0.25">
      <c r="A15" t="s">
        <v>76</v>
      </c>
      <c r="B15" t="s">
        <v>75</v>
      </c>
      <c r="C15" t="s">
        <v>73</v>
      </c>
      <c r="D15" s="10" t="s">
        <v>15</v>
      </c>
      <c r="E15">
        <v>76</v>
      </c>
      <c r="F15">
        <v>55</v>
      </c>
      <c r="G15">
        <v>68</v>
      </c>
      <c r="H15">
        <v>76</v>
      </c>
      <c r="I15">
        <v>81</v>
      </c>
      <c r="J15">
        <v>70</v>
      </c>
      <c r="K15">
        <v>83</v>
      </c>
      <c r="L15">
        <v>72</v>
      </c>
      <c r="M15">
        <v>52</v>
      </c>
      <c r="N15">
        <v>91</v>
      </c>
      <c r="O15">
        <v>58</v>
      </c>
      <c r="P15">
        <v>46</v>
      </c>
      <c r="Q15">
        <v>423</v>
      </c>
    </row>
    <row r="16" spans="1:17" x14ac:dyDescent="0.25">
      <c r="A16" t="s">
        <v>76</v>
      </c>
      <c r="B16" t="s">
        <v>75</v>
      </c>
      <c r="C16" t="s">
        <v>73</v>
      </c>
      <c r="D16" s="10" t="s">
        <v>16</v>
      </c>
      <c r="E16">
        <v>83</v>
      </c>
      <c r="F16">
        <v>75</v>
      </c>
      <c r="G16">
        <v>73</v>
      </c>
      <c r="H16">
        <v>57</v>
      </c>
      <c r="I16">
        <v>62</v>
      </c>
      <c r="J16">
        <v>72</v>
      </c>
      <c r="K16">
        <v>70</v>
      </c>
      <c r="L16">
        <v>61</v>
      </c>
      <c r="M16">
        <v>69</v>
      </c>
      <c r="N16">
        <v>62</v>
      </c>
      <c r="O16">
        <v>63</v>
      </c>
      <c r="P16">
        <v>74</v>
      </c>
      <c r="Q16">
        <v>334</v>
      </c>
    </row>
    <row r="17" spans="1:17" x14ac:dyDescent="0.25">
      <c r="A17" t="s">
        <v>76</v>
      </c>
      <c r="B17" t="s">
        <v>75</v>
      </c>
      <c r="C17" t="s">
        <v>73</v>
      </c>
      <c r="D17" s="10" t="s">
        <v>13</v>
      </c>
      <c r="E17">
        <v>90</v>
      </c>
      <c r="F17">
        <v>74</v>
      </c>
      <c r="G17">
        <v>59</v>
      </c>
      <c r="H17">
        <v>59</v>
      </c>
      <c r="I17">
        <v>49</v>
      </c>
      <c r="J17">
        <v>73</v>
      </c>
      <c r="K17">
        <v>72</v>
      </c>
      <c r="L17">
        <v>71</v>
      </c>
      <c r="M17">
        <v>85</v>
      </c>
      <c r="N17">
        <v>57</v>
      </c>
      <c r="O17">
        <v>56</v>
      </c>
      <c r="P17">
        <v>67</v>
      </c>
      <c r="Q17">
        <v>397</v>
      </c>
    </row>
    <row r="18" spans="1:17" x14ac:dyDescent="0.25">
      <c r="A18" t="s">
        <v>76</v>
      </c>
      <c r="B18" t="s">
        <v>75</v>
      </c>
      <c r="C18" t="s">
        <v>73</v>
      </c>
      <c r="D18" s="10" t="s">
        <v>11</v>
      </c>
      <c r="E18">
        <v>65</v>
      </c>
      <c r="F18">
        <v>61</v>
      </c>
      <c r="G18">
        <v>67</v>
      </c>
      <c r="H18">
        <v>92</v>
      </c>
      <c r="I18">
        <v>71</v>
      </c>
      <c r="J18">
        <v>83</v>
      </c>
      <c r="K18">
        <v>70</v>
      </c>
      <c r="L18">
        <v>76</v>
      </c>
      <c r="M18">
        <v>88</v>
      </c>
      <c r="N18">
        <v>97</v>
      </c>
      <c r="O18">
        <v>47</v>
      </c>
      <c r="P18">
        <v>54</v>
      </c>
      <c r="Q18">
        <v>361</v>
      </c>
    </row>
    <row r="19" spans="1:17" x14ac:dyDescent="0.25">
      <c r="A19" t="s">
        <v>76</v>
      </c>
      <c r="B19" t="s">
        <v>75</v>
      </c>
      <c r="C19" t="s">
        <v>73</v>
      </c>
      <c r="D19" s="10" t="s">
        <v>14</v>
      </c>
      <c r="E19">
        <v>57</v>
      </c>
      <c r="F19">
        <v>61</v>
      </c>
      <c r="G19">
        <v>85</v>
      </c>
      <c r="H19">
        <v>69</v>
      </c>
      <c r="I19">
        <v>64</v>
      </c>
      <c r="J19">
        <v>60</v>
      </c>
      <c r="K19">
        <v>64</v>
      </c>
      <c r="L19">
        <v>61</v>
      </c>
      <c r="M19">
        <v>69</v>
      </c>
      <c r="N19">
        <v>82</v>
      </c>
      <c r="O19">
        <v>69</v>
      </c>
      <c r="P19">
        <v>58</v>
      </c>
      <c r="Q19">
        <v>375</v>
      </c>
    </row>
    <row r="20" spans="1:17" x14ac:dyDescent="0.25">
      <c r="A20" t="s">
        <v>76</v>
      </c>
      <c r="B20" t="s">
        <v>75</v>
      </c>
      <c r="C20" t="s">
        <v>73</v>
      </c>
      <c r="D20" s="10" t="s">
        <v>17</v>
      </c>
      <c r="E20">
        <v>74</v>
      </c>
      <c r="F20">
        <v>74</v>
      </c>
      <c r="G20">
        <v>79</v>
      </c>
      <c r="H20">
        <v>72</v>
      </c>
      <c r="I20">
        <v>95</v>
      </c>
      <c r="J20">
        <v>65</v>
      </c>
      <c r="K20">
        <v>67</v>
      </c>
      <c r="L20">
        <v>66</v>
      </c>
      <c r="M20">
        <v>53</v>
      </c>
      <c r="N20">
        <v>82</v>
      </c>
      <c r="O20">
        <v>74</v>
      </c>
      <c r="P20">
        <v>85</v>
      </c>
      <c r="Q20">
        <v>365</v>
      </c>
    </row>
    <row r="21" spans="1:17" x14ac:dyDescent="0.25">
      <c r="A21" t="s">
        <v>76</v>
      </c>
      <c r="B21" t="s">
        <v>75</v>
      </c>
      <c r="C21" t="s">
        <v>73</v>
      </c>
      <c r="D21" s="10" t="s">
        <v>17</v>
      </c>
      <c r="E21">
        <v>70</v>
      </c>
      <c r="F21">
        <v>58</v>
      </c>
      <c r="G21">
        <v>90</v>
      </c>
      <c r="H21">
        <v>60</v>
      </c>
      <c r="I21">
        <v>62</v>
      </c>
      <c r="J21">
        <v>63</v>
      </c>
      <c r="K21">
        <v>57</v>
      </c>
      <c r="L21">
        <v>68</v>
      </c>
      <c r="M21">
        <v>78</v>
      </c>
      <c r="N21">
        <v>65</v>
      </c>
      <c r="O21">
        <v>64</v>
      </c>
      <c r="P21">
        <v>88</v>
      </c>
      <c r="Q21">
        <v>367</v>
      </c>
    </row>
    <row r="22" spans="1:17" x14ac:dyDescent="0.25">
      <c r="A22" t="s">
        <v>76</v>
      </c>
      <c r="B22" t="s">
        <v>75</v>
      </c>
      <c r="C22" t="s">
        <v>73</v>
      </c>
      <c r="D22" s="10" t="s">
        <v>20</v>
      </c>
      <c r="E22">
        <v>62</v>
      </c>
      <c r="F22">
        <v>77</v>
      </c>
      <c r="G22">
        <v>52</v>
      </c>
      <c r="H22">
        <v>94</v>
      </c>
      <c r="I22">
        <v>82</v>
      </c>
      <c r="J22">
        <v>64</v>
      </c>
      <c r="K22">
        <v>67</v>
      </c>
      <c r="L22">
        <v>87</v>
      </c>
      <c r="M22">
        <v>90</v>
      </c>
      <c r="N22">
        <v>90</v>
      </c>
      <c r="O22">
        <v>66</v>
      </c>
      <c r="P22">
        <v>62</v>
      </c>
      <c r="Q22">
        <v>354</v>
      </c>
    </row>
    <row r="25" spans="1:17" x14ac:dyDescent="0.25">
      <c r="A25" s="20" t="s">
        <v>58</v>
      </c>
      <c r="B25" s="20" t="s">
        <v>59</v>
      </c>
      <c r="C25" s="20" t="s">
        <v>6</v>
      </c>
      <c r="D25" s="30" t="s">
        <v>7</v>
      </c>
      <c r="E25" s="31" t="s">
        <v>61</v>
      </c>
      <c r="F25" s="31" t="s">
        <v>62</v>
      </c>
      <c r="G25" s="31" t="s">
        <v>63</v>
      </c>
      <c r="H25" s="31" t="s">
        <v>64</v>
      </c>
      <c r="I25" s="31" t="s">
        <v>65</v>
      </c>
      <c r="J25" s="31" t="s">
        <v>66</v>
      </c>
      <c r="K25" s="31" t="s">
        <v>67</v>
      </c>
      <c r="L25" s="31" t="s">
        <v>68</v>
      </c>
      <c r="M25" s="31" t="s">
        <v>69</v>
      </c>
      <c r="N25" s="31" t="s">
        <v>70</v>
      </c>
      <c r="O25" s="31" t="s">
        <v>71</v>
      </c>
      <c r="P25" s="31" t="s">
        <v>60</v>
      </c>
      <c r="Q25" s="31" t="s">
        <v>74</v>
      </c>
    </row>
    <row r="26" spans="1:17" x14ac:dyDescent="0.25">
      <c r="A26" t="s">
        <v>0</v>
      </c>
      <c r="B26" t="s">
        <v>78</v>
      </c>
      <c r="C26" t="s">
        <v>73</v>
      </c>
      <c r="D26" s="10" t="s">
        <v>79</v>
      </c>
      <c r="E26" s="2">
        <v>52003000</v>
      </c>
      <c r="F26" s="2">
        <v>52673386.5</v>
      </c>
      <c r="G26" s="2">
        <v>55048786.317000002</v>
      </c>
      <c r="H26" s="2">
        <v>63688608.202464007</v>
      </c>
      <c r="I26" s="2">
        <v>51280702.56873396</v>
      </c>
      <c r="J26" s="2">
        <v>61088991.613380484</v>
      </c>
      <c r="K26" s="2">
        <v>65215638.635637619</v>
      </c>
      <c r="L26" s="2">
        <v>54455058.260757416</v>
      </c>
      <c r="M26" s="2">
        <v>49969107.882350177</v>
      </c>
      <c r="N26" s="2">
        <v>57550627.698982619</v>
      </c>
      <c r="O26" s="2">
        <v>64008959.139362454</v>
      </c>
      <c r="P26" s="2">
        <v>52002954.371060416</v>
      </c>
      <c r="Q26" s="2">
        <f>SUM(E26:P26)</f>
        <v>678985821.18972909</v>
      </c>
    </row>
    <row r="27" spans="1:17" x14ac:dyDescent="0.25">
      <c r="A27" t="s">
        <v>0</v>
      </c>
      <c r="B27" t="s">
        <v>78</v>
      </c>
      <c r="C27" t="s">
        <v>73</v>
      </c>
      <c r="D27" s="10" t="s">
        <v>80</v>
      </c>
      <c r="E27" s="2">
        <v>57460000</v>
      </c>
      <c r="F27" s="2">
        <v>55360500</v>
      </c>
      <c r="G27" s="2">
        <v>62127767.520000003</v>
      </c>
      <c r="H27" s="2">
        <v>60028736.517360009</v>
      </c>
      <c r="I27" s="2">
        <v>61819593.823461249</v>
      </c>
      <c r="J27" s="2">
        <v>59152997.289887078</v>
      </c>
      <c r="K27" s="2">
        <v>55357160.614737906</v>
      </c>
      <c r="L27" s="2">
        <v>63872098.411113948</v>
      </c>
      <c r="M27" s="2">
        <v>57263017.070258684</v>
      </c>
      <c r="N27" s="2">
        <v>59627642.833983496</v>
      </c>
      <c r="O27" s="2">
        <v>48473898.474434204</v>
      </c>
      <c r="P27" s="2">
        <v>50829955.400284611</v>
      </c>
      <c r="Q27" s="2">
        <f>SUM(E27:P27)</f>
        <v>691373367.95552123</v>
      </c>
    </row>
    <row r="28" spans="1:17" x14ac:dyDescent="0.25">
      <c r="A28" t="s">
        <v>0</v>
      </c>
      <c r="B28" t="s">
        <v>78</v>
      </c>
      <c r="C28" t="s">
        <v>73</v>
      </c>
      <c r="D28" s="10" t="s">
        <v>81</v>
      </c>
      <c r="E28" s="2">
        <v>74062200</v>
      </c>
      <c r="F28" s="2">
        <v>79811103.599999994</v>
      </c>
      <c r="G28" s="2">
        <v>68045266.695600003</v>
      </c>
      <c r="H28" s="2">
        <v>64666854.279043205</v>
      </c>
      <c r="I28" s="2">
        <v>65500494.378770865</v>
      </c>
      <c r="J28" s="2">
        <v>62102920.347768813</v>
      </c>
      <c r="K28" s="2">
        <v>68591264.094102755</v>
      </c>
      <c r="L28" s="2">
        <v>68019905.93546322</v>
      </c>
      <c r="M28" s="2">
        <v>74545565.66114673</v>
      </c>
      <c r="N28" s="2">
        <v>78962922.894895822</v>
      </c>
      <c r="O28" s="2">
        <v>75556846.545159236</v>
      </c>
      <c r="P28" s="2">
        <v>70708377.958365142</v>
      </c>
      <c r="Q28" s="2">
        <f>SUM(E28:P28)</f>
        <v>850573722.39031577</v>
      </c>
    </row>
    <row r="29" spans="1:17" x14ac:dyDescent="0.25">
      <c r="A29" t="s">
        <v>0</v>
      </c>
      <c r="B29" t="s">
        <v>78</v>
      </c>
      <c r="C29" t="s">
        <v>73</v>
      </c>
      <c r="D29" s="10" t="s">
        <v>5</v>
      </c>
      <c r="E29" s="2">
        <v>25481470</v>
      </c>
      <c r="F29" s="2">
        <v>31077298.035</v>
      </c>
      <c r="G29" s="2">
        <v>32478783.927030001</v>
      </c>
      <c r="H29" s="2">
        <v>39486937.085527681</v>
      </c>
      <c r="I29" s="2">
        <v>23076316.155930281</v>
      </c>
      <c r="J29" s="2">
        <v>32988055.471225463</v>
      </c>
      <c r="K29" s="2">
        <v>39781539.56773895</v>
      </c>
      <c r="L29" s="2">
        <v>30494832.626024149</v>
      </c>
      <c r="M29" s="2">
        <v>31480537.965880614</v>
      </c>
      <c r="N29" s="2">
        <v>32803857.788420092</v>
      </c>
      <c r="O29" s="2">
        <v>30724300.386893976</v>
      </c>
      <c r="P29" s="2">
        <v>33281890.797478665</v>
      </c>
      <c r="Q29" s="2">
        <f>SUM(E29:P29)</f>
        <v>383155819.80714989</v>
      </c>
    </row>
    <row r="30" spans="1:17" x14ac:dyDescent="0.25">
      <c r="D30" s="1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0" t="s">
        <v>58</v>
      </c>
      <c r="B32" s="20" t="s">
        <v>59</v>
      </c>
      <c r="C32" s="38" t="s">
        <v>6</v>
      </c>
      <c r="D32" s="30" t="s">
        <v>7</v>
      </c>
      <c r="E32" s="37" t="s">
        <v>85</v>
      </c>
      <c r="F32" s="37" t="s">
        <v>86</v>
      </c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t="s">
        <v>0</v>
      </c>
      <c r="B33" t="s">
        <v>87</v>
      </c>
      <c r="C33" t="s">
        <v>73</v>
      </c>
      <c r="D33" s="10" t="s">
        <v>18</v>
      </c>
      <c r="E33">
        <v>27</v>
      </c>
      <c r="F33" s="2">
        <v>28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t="s">
        <v>0</v>
      </c>
      <c r="B34" t="s">
        <v>87</v>
      </c>
      <c r="C34" t="s">
        <v>73</v>
      </c>
      <c r="D34" s="10" t="s">
        <v>15</v>
      </c>
      <c r="E34">
        <v>38</v>
      </c>
      <c r="F34" s="2">
        <v>42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t="s">
        <v>0</v>
      </c>
      <c r="B35" t="s">
        <v>87</v>
      </c>
      <c r="C35" t="s">
        <v>73</v>
      </c>
      <c r="D35" s="10" t="s">
        <v>15</v>
      </c>
      <c r="E35">
        <v>26</v>
      </c>
      <c r="F35" s="2">
        <v>31</v>
      </c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t="s">
        <v>0</v>
      </c>
      <c r="B36" t="s">
        <v>87</v>
      </c>
      <c r="C36" t="s">
        <v>73</v>
      </c>
      <c r="D36" s="10" t="s">
        <v>16</v>
      </c>
      <c r="E36">
        <v>26</v>
      </c>
      <c r="F36" s="2">
        <v>30</v>
      </c>
    </row>
    <row r="37" spans="1:17" x14ac:dyDescent="0.25">
      <c r="A37" t="s">
        <v>0</v>
      </c>
      <c r="B37" t="s">
        <v>87</v>
      </c>
      <c r="C37" t="s">
        <v>73</v>
      </c>
      <c r="D37" s="10" t="s">
        <v>13</v>
      </c>
      <c r="E37">
        <v>50</v>
      </c>
      <c r="F37" s="2">
        <v>44</v>
      </c>
    </row>
    <row r="38" spans="1:17" x14ac:dyDescent="0.25">
      <c r="A38" t="s">
        <v>0</v>
      </c>
      <c r="B38" t="s">
        <v>87</v>
      </c>
      <c r="C38" t="s">
        <v>73</v>
      </c>
      <c r="D38" s="10" t="s">
        <v>11</v>
      </c>
      <c r="E38">
        <v>26</v>
      </c>
      <c r="F38" s="2">
        <v>23</v>
      </c>
    </row>
    <row r="39" spans="1:17" x14ac:dyDescent="0.25">
      <c r="A39" t="s">
        <v>0</v>
      </c>
      <c r="B39" t="s">
        <v>87</v>
      </c>
      <c r="C39" t="s">
        <v>73</v>
      </c>
      <c r="D39" s="10" t="s">
        <v>14</v>
      </c>
      <c r="E39">
        <v>22</v>
      </c>
      <c r="F39" s="2">
        <v>30</v>
      </c>
    </row>
    <row r="40" spans="1:17" x14ac:dyDescent="0.25">
      <c r="A40" t="s">
        <v>0</v>
      </c>
      <c r="B40" t="s">
        <v>87</v>
      </c>
      <c r="C40" t="s">
        <v>73</v>
      </c>
      <c r="D40" s="10" t="s">
        <v>17</v>
      </c>
      <c r="E40">
        <v>19</v>
      </c>
      <c r="F40" s="2">
        <v>27</v>
      </c>
    </row>
    <row r="41" spans="1:17" x14ac:dyDescent="0.25">
      <c r="A41" t="s">
        <v>0</v>
      </c>
      <c r="B41" t="s">
        <v>87</v>
      </c>
      <c r="C41" t="s">
        <v>73</v>
      </c>
      <c r="D41" s="10" t="s">
        <v>17</v>
      </c>
      <c r="E41">
        <v>44</v>
      </c>
      <c r="F41" s="2">
        <v>39</v>
      </c>
    </row>
    <row r="42" spans="1:17" x14ac:dyDescent="0.25">
      <c r="A42" t="s">
        <v>0</v>
      </c>
      <c r="B42" t="s">
        <v>87</v>
      </c>
      <c r="C42" t="s">
        <v>73</v>
      </c>
      <c r="D42" s="10" t="s">
        <v>20</v>
      </c>
      <c r="E42">
        <v>18</v>
      </c>
      <c r="F42" s="2">
        <v>25</v>
      </c>
    </row>
    <row r="45" spans="1:17" x14ac:dyDescent="0.25">
      <c r="A45" s="20" t="s">
        <v>58</v>
      </c>
      <c r="B45" s="20" t="s">
        <v>59</v>
      </c>
      <c r="C45" s="20" t="s">
        <v>6</v>
      </c>
      <c r="D45" s="30" t="s">
        <v>7</v>
      </c>
      <c r="E45" s="31" t="s">
        <v>61</v>
      </c>
      <c r="F45" s="31" t="s">
        <v>62</v>
      </c>
      <c r="G45" s="31" t="s">
        <v>63</v>
      </c>
      <c r="H45" s="31" t="s">
        <v>64</v>
      </c>
      <c r="I45" s="31" t="s">
        <v>65</v>
      </c>
      <c r="J45" s="31" t="s">
        <v>66</v>
      </c>
      <c r="K45" s="31" t="s">
        <v>67</v>
      </c>
      <c r="L45" s="31" t="s">
        <v>68</v>
      </c>
      <c r="M45" s="31" t="s">
        <v>69</v>
      </c>
      <c r="N45" s="31" t="s">
        <v>70</v>
      </c>
      <c r="O45" s="31" t="s">
        <v>71</v>
      </c>
      <c r="P45" s="31" t="s">
        <v>60</v>
      </c>
      <c r="Q45" s="31" t="s">
        <v>74</v>
      </c>
    </row>
    <row r="46" spans="1:17" x14ac:dyDescent="0.25">
      <c r="A46" t="s">
        <v>86</v>
      </c>
      <c r="B46" s="39" t="s">
        <v>89</v>
      </c>
      <c r="C46" t="s">
        <v>73</v>
      </c>
      <c r="D46" s="10" t="s">
        <v>18</v>
      </c>
      <c r="E46" s="34">
        <v>0.06</v>
      </c>
      <c r="F46" s="34">
        <v>0.1</v>
      </c>
      <c r="G46" s="34">
        <v>0.13</v>
      </c>
      <c r="H46" s="34">
        <v>0.14000000000000001</v>
      </c>
      <c r="I46" s="34">
        <v>0.1</v>
      </c>
      <c r="J46" s="34">
        <v>0.15</v>
      </c>
      <c r="K46" s="34">
        <v>0.14000000000000001</v>
      </c>
      <c r="L46" s="34">
        <v>0.06</v>
      </c>
      <c r="M46" s="34">
        <v>0.14000000000000001</v>
      </c>
      <c r="N46" s="34">
        <v>0.06</v>
      </c>
      <c r="O46" s="34">
        <v>7.0000000000000007E-2</v>
      </c>
      <c r="P46" s="34">
        <v>0.15</v>
      </c>
      <c r="Q46" s="34">
        <v>0.10833333333333334</v>
      </c>
    </row>
    <row r="47" spans="1:17" x14ac:dyDescent="0.25">
      <c r="A47" t="s">
        <v>86</v>
      </c>
      <c r="B47" s="39" t="s">
        <v>89</v>
      </c>
      <c r="C47" t="s">
        <v>73</v>
      </c>
      <c r="D47" s="10" t="s">
        <v>15</v>
      </c>
      <c r="E47" s="34">
        <v>7.0000000000000007E-2</v>
      </c>
      <c r="F47" s="34">
        <v>0.13</v>
      </c>
      <c r="G47" s="34">
        <v>0.13</v>
      </c>
      <c r="H47" s="34">
        <v>0.11</v>
      </c>
      <c r="I47" s="34">
        <v>0.08</v>
      </c>
      <c r="J47" s="34">
        <v>7.0000000000000007E-2</v>
      </c>
      <c r="K47" s="34">
        <v>0.09</v>
      </c>
      <c r="L47" s="34">
        <v>0.1</v>
      </c>
      <c r="M47" s="34">
        <v>0.14000000000000001</v>
      </c>
      <c r="N47" s="34">
        <v>0.15</v>
      </c>
      <c r="O47" s="34">
        <v>7.0000000000000007E-2</v>
      </c>
      <c r="P47" s="34">
        <v>7.0000000000000007E-2</v>
      </c>
      <c r="Q47" s="34">
        <v>0.10083333333333334</v>
      </c>
    </row>
    <row r="48" spans="1:17" x14ac:dyDescent="0.25">
      <c r="A48" t="s">
        <v>86</v>
      </c>
      <c r="B48" s="39" t="s">
        <v>89</v>
      </c>
      <c r="C48" t="s">
        <v>73</v>
      </c>
      <c r="D48" s="10" t="s">
        <v>15</v>
      </c>
      <c r="E48" s="34">
        <v>0.09</v>
      </c>
      <c r="F48" s="34">
        <v>0.15</v>
      </c>
      <c r="G48" s="34">
        <v>0.11</v>
      </c>
      <c r="H48" s="34">
        <v>0.08</v>
      </c>
      <c r="I48" s="34">
        <v>0.06</v>
      </c>
      <c r="J48" s="34">
        <v>0.12</v>
      </c>
      <c r="K48" s="34">
        <v>0.06</v>
      </c>
      <c r="L48" s="34">
        <v>0.13</v>
      </c>
      <c r="M48" s="34">
        <v>0.15</v>
      </c>
      <c r="N48" s="34">
        <v>0.06</v>
      </c>
      <c r="O48" s="34">
        <v>0.13</v>
      </c>
      <c r="P48" s="34">
        <v>0.08</v>
      </c>
      <c r="Q48" s="34">
        <v>0.10166666666666668</v>
      </c>
    </row>
    <row r="49" spans="1:17" x14ac:dyDescent="0.25">
      <c r="A49" t="s">
        <v>86</v>
      </c>
      <c r="B49" s="39" t="s">
        <v>89</v>
      </c>
      <c r="C49" t="s">
        <v>73</v>
      </c>
      <c r="D49" s="10" t="s">
        <v>16</v>
      </c>
      <c r="E49" s="34">
        <v>0.06</v>
      </c>
      <c r="F49" s="34">
        <v>0.15</v>
      </c>
      <c r="G49" s="34">
        <v>0.08</v>
      </c>
      <c r="H49" s="34">
        <v>0.14000000000000001</v>
      </c>
      <c r="I49" s="34">
        <v>0.1</v>
      </c>
      <c r="J49" s="34">
        <v>0.11</v>
      </c>
      <c r="K49" s="34">
        <v>0.14000000000000001</v>
      </c>
      <c r="L49" s="34">
        <v>7.0000000000000007E-2</v>
      </c>
      <c r="M49" s="34">
        <v>0.11</v>
      </c>
      <c r="N49" s="34">
        <v>0.06</v>
      </c>
      <c r="O49" s="34">
        <v>0.12</v>
      </c>
      <c r="P49" s="34">
        <v>0.14000000000000001</v>
      </c>
      <c r="Q49" s="34">
        <v>0.10666666666666669</v>
      </c>
    </row>
    <row r="50" spans="1:17" x14ac:dyDescent="0.25">
      <c r="A50" t="s">
        <v>86</v>
      </c>
      <c r="B50" s="39" t="s">
        <v>89</v>
      </c>
      <c r="C50" t="s">
        <v>73</v>
      </c>
      <c r="D50" s="10" t="s">
        <v>13</v>
      </c>
      <c r="E50" s="34">
        <v>0.1</v>
      </c>
      <c r="F50" s="34">
        <v>0.13</v>
      </c>
      <c r="G50" s="34">
        <v>0.09</v>
      </c>
      <c r="H50" s="34">
        <v>0.09</v>
      </c>
      <c r="I50" s="34">
        <v>0.1</v>
      </c>
      <c r="J50" s="34">
        <v>0.09</v>
      </c>
      <c r="K50" s="34">
        <v>0.06</v>
      </c>
      <c r="L50" s="34">
        <v>7.0000000000000007E-2</v>
      </c>
      <c r="M50" s="34">
        <v>0.06</v>
      </c>
      <c r="N50" s="34">
        <v>0.15</v>
      </c>
      <c r="O50" s="34">
        <v>0.06</v>
      </c>
      <c r="P50" s="34">
        <v>0.12</v>
      </c>
      <c r="Q50" s="34">
        <v>9.3333333333333338E-2</v>
      </c>
    </row>
    <row r="51" spans="1:17" x14ac:dyDescent="0.25">
      <c r="A51" t="s">
        <v>86</v>
      </c>
      <c r="B51" s="39" t="s">
        <v>89</v>
      </c>
      <c r="C51" t="s">
        <v>73</v>
      </c>
      <c r="D51" s="10" t="s">
        <v>11</v>
      </c>
      <c r="E51" s="34">
        <v>0.14000000000000001</v>
      </c>
      <c r="F51" s="34">
        <v>0.08</v>
      </c>
      <c r="G51" s="34">
        <v>0.08</v>
      </c>
      <c r="H51" s="34">
        <v>0.11</v>
      </c>
      <c r="I51" s="34">
        <v>0.13</v>
      </c>
      <c r="J51" s="34">
        <v>0.1</v>
      </c>
      <c r="K51" s="34">
        <v>0.09</v>
      </c>
      <c r="L51" s="34">
        <v>0.08</v>
      </c>
      <c r="M51" s="34">
        <v>0.12</v>
      </c>
      <c r="N51" s="34">
        <v>0.08</v>
      </c>
      <c r="O51" s="34">
        <v>0.15</v>
      </c>
      <c r="P51" s="34">
        <v>0.1</v>
      </c>
      <c r="Q51" s="34">
        <v>0.105</v>
      </c>
    </row>
    <row r="52" spans="1:17" x14ac:dyDescent="0.25">
      <c r="A52" t="s">
        <v>86</v>
      </c>
      <c r="B52" s="39" t="s">
        <v>89</v>
      </c>
      <c r="C52" t="s">
        <v>73</v>
      </c>
      <c r="D52" s="10" t="s">
        <v>14</v>
      </c>
      <c r="E52" s="34">
        <v>7.0000000000000007E-2</v>
      </c>
      <c r="F52" s="34">
        <v>0.11</v>
      </c>
      <c r="G52" s="34">
        <v>0.15</v>
      </c>
      <c r="H52" s="34">
        <v>0.1</v>
      </c>
      <c r="I52" s="34">
        <v>7.0000000000000007E-2</v>
      </c>
      <c r="J52" s="34">
        <v>0.09</v>
      </c>
      <c r="K52" s="34">
        <v>0.14000000000000001</v>
      </c>
      <c r="L52" s="34">
        <v>0.15</v>
      </c>
      <c r="M52" s="34">
        <v>0.06</v>
      </c>
      <c r="N52" s="34">
        <v>0.14000000000000001</v>
      </c>
      <c r="O52" s="34">
        <v>0.15</v>
      </c>
      <c r="P52" s="34">
        <v>0.09</v>
      </c>
      <c r="Q52" s="34">
        <v>0.11</v>
      </c>
    </row>
    <row r="53" spans="1:17" x14ac:dyDescent="0.25">
      <c r="A53" t="s">
        <v>86</v>
      </c>
      <c r="B53" s="39" t="s">
        <v>89</v>
      </c>
      <c r="C53" t="s">
        <v>73</v>
      </c>
      <c r="D53" s="10" t="s">
        <v>17</v>
      </c>
      <c r="E53" s="34">
        <v>0.09</v>
      </c>
      <c r="F53" s="34">
        <v>0.11</v>
      </c>
      <c r="G53" s="34">
        <v>0.06</v>
      </c>
      <c r="H53" s="34">
        <v>0.09</v>
      </c>
      <c r="I53" s="34">
        <v>0.09</v>
      </c>
      <c r="J53" s="34">
        <v>0.15</v>
      </c>
      <c r="K53" s="34">
        <v>0.13</v>
      </c>
      <c r="L53" s="34">
        <v>7.0000000000000007E-2</v>
      </c>
      <c r="M53" s="34">
        <v>0.11</v>
      </c>
      <c r="N53" s="34">
        <v>0.13</v>
      </c>
      <c r="O53" s="34">
        <v>7.0000000000000007E-2</v>
      </c>
      <c r="P53" s="34">
        <v>0.13</v>
      </c>
      <c r="Q53" s="34">
        <v>0.10249999999999999</v>
      </c>
    </row>
    <row r="54" spans="1:17" x14ac:dyDescent="0.25">
      <c r="A54" t="s">
        <v>86</v>
      </c>
      <c r="B54" s="39" t="s">
        <v>89</v>
      </c>
      <c r="C54" t="s">
        <v>73</v>
      </c>
      <c r="D54" s="10" t="s">
        <v>17</v>
      </c>
      <c r="E54" s="34">
        <v>0.09</v>
      </c>
      <c r="F54" s="34">
        <v>0.11</v>
      </c>
      <c r="G54" s="34">
        <v>0.12</v>
      </c>
      <c r="H54" s="34">
        <v>0.11</v>
      </c>
      <c r="I54" s="34">
        <v>0.12</v>
      </c>
      <c r="J54" s="34">
        <v>0.13</v>
      </c>
      <c r="K54" s="34">
        <v>0.11</v>
      </c>
      <c r="L54" s="34">
        <v>0.1</v>
      </c>
      <c r="M54" s="34">
        <v>0.11</v>
      </c>
      <c r="N54" s="34">
        <v>0.12</v>
      </c>
      <c r="O54" s="34">
        <v>0.11</v>
      </c>
      <c r="P54" s="34">
        <v>0.09</v>
      </c>
      <c r="Q54" s="34">
        <v>0.11000000000000003</v>
      </c>
    </row>
    <row r="55" spans="1:17" x14ac:dyDescent="0.25">
      <c r="A55" t="s">
        <v>86</v>
      </c>
      <c r="B55" s="39" t="s">
        <v>89</v>
      </c>
      <c r="C55" t="s">
        <v>73</v>
      </c>
      <c r="D55" s="10" t="s">
        <v>20</v>
      </c>
      <c r="E55" s="34">
        <v>0.1</v>
      </c>
      <c r="F55" s="34">
        <v>0.11</v>
      </c>
      <c r="G55" s="34">
        <v>0.09</v>
      </c>
      <c r="H55" s="34">
        <v>0.08</v>
      </c>
      <c r="I55" s="34">
        <v>0.12</v>
      </c>
      <c r="J55" s="34">
        <v>0.09</v>
      </c>
      <c r="K55" s="34">
        <v>0.14000000000000001</v>
      </c>
      <c r="L55" s="34">
        <v>0.12</v>
      </c>
      <c r="M55" s="34">
        <v>0.09</v>
      </c>
      <c r="N55" s="34">
        <v>0.12</v>
      </c>
      <c r="O55" s="34">
        <v>0.06</v>
      </c>
      <c r="P55" s="34">
        <v>0.12</v>
      </c>
      <c r="Q55" s="34">
        <v>0.10333333333333335</v>
      </c>
    </row>
    <row r="56" spans="1:17" x14ac:dyDescent="0.25">
      <c r="B56" s="3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x14ac:dyDescent="0.25">
      <c r="A57" t="s">
        <v>85</v>
      </c>
      <c r="B57" s="39" t="s">
        <v>89</v>
      </c>
      <c r="C57" t="s">
        <v>73</v>
      </c>
      <c r="D57" s="10" t="s">
        <v>18</v>
      </c>
      <c r="E57" s="34">
        <v>0.1</v>
      </c>
      <c r="F57" s="34">
        <v>7.0000000000000007E-2</v>
      </c>
      <c r="G57" s="34">
        <v>0.06</v>
      </c>
      <c r="H57" s="34">
        <v>0.09</v>
      </c>
      <c r="I57" s="34">
        <v>7.0000000000000007E-2</v>
      </c>
      <c r="J57" s="34">
        <v>0.09</v>
      </c>
      <c r="K57" s="34">
        <v>0.08</v>
      </c>
      <c r="L57" s="34">
        <v>0.09</v>
      </c>
      <c r="M57" s="34">
        <v>0.05</v>
      </c>
      <c r="N57" s="34">
        <v>0.1</v>
      </c>
      <c r="O57" s="34">
        <v>0.06</v>
      </c>
      <c r="P57" s="34">
        <v>7.0000000000000007E-2</v>
      </c>
      <c r="Q57" s="34">
        <v>7.7499999999999999E-2</v>
      </c>
    </row>
    <row r="58" spans="1:17" x14ac:dyDescent="0.25">
      <c r="A58" t="s">
        <v>85</v>
      </c>
      <c r="B58" s="39" t="s">
        <v>89</v>
      </c>
      <c r="C58" t="s">
        <v>73</v>
      </c>
      <c r="D58" s="10" t="s">
        <v>15</v>
      </c>
      <c r="E58" s="34">
        <v>0.06</v>
      </c>
      <c r="F58" s="34">
        <v>0.08</v>
      </c>
      <c r="G58" s="34">
        <v>0.08</v>
      </c>
      <c r="H58" s="34">
        <v>0.08</v>
      </c>
      <c r="I58" s="34">
        <v>0.08</v>
      </c>
      <c r="J58" s="34">
        <v>0.08</v>
      </c>
      <c r="K58" s="34">
        <v>7.0000000000000007E-2</v>
      </c>
      <c r="L58" s="34">
        <v>0.05</v>
      </c>
      <c r="M58" s="34">
        <v>7.0000000000000007E-2</v>
      </c>
      <c r="N58" s="34">
        <v>0.08</v>
      </c>
      <c r="O58" s="34">
        <v>0.09</v>
      </c>
      <c r="P58" s="34">
        <v>0.11</v>
      </c>
      <c r="Q58" s="34">
        <v>7.7499999999999999E-2</v>
      </c>
    </row>
    <row r="59" spans="1:17" x14ac:dyDescent="0.25">
      <c r="A59" t="s">
        <v>85</v>
      </c>
      <c r="B59" s="39" t="s">
        <v>89</v>
      </c>
      <c r="C59" t="s">
        <v>73</v>
      </c>
      <c r="D59" s="10" t="s">
        <v>15</v>
      </c>
      <c r="E59" s="34">
        <v>0.09</v>
      </c>
      <c r="F59" s="34">
        <v>0.09</v>
      </c>
      <c r="G59" s="34">
        <v>0.05</v>
      </c>
      <c r="H59" s="34">
        <v>7.0000000000000007E-2</v>
      </c>
      <c r="I59" s="34">
        <v>7.0000000000000007E-2</v>
      </c>
      <c r="J59" s="34">
        <v>7.0000000000000007E-2</v>
      </c>
      <c r="K59" s="34">
        <v>0.06</v>
      </c>
      <c r="L59" s="34">
        <v>0.09</v>
      </c>
      <c r="M59" s="34">
        <v>0.11</v>
      </c>
      <c r="N59" s="34">
        <v>0.08</v>
      </c>
      <c r="O59" s="34">
        <v>0.09</v>
      </c>
      <c r="P59" s="34">
        <v>7.0000000000000007E-2</v>
      </c>
      <c r="Q59" s="34">
        <v>7.8333333333333324E-2</v>
      </c>
    </row>
    <row r="60" spans="1:17" x14ac:dyDescent="0.25">
      <c r="A60" t="s">
        <v>85</v>
      </c>
      <c r="B60" s="39" t="s">
        <v>89</v>
      </c>
      <c r="C60" t="s">
        <v>73</v>
      </c>
      <c r="D60" s="10" t="s">
        <v>16</v>
      </c>
      <c r="E60" s="34">
        <v>0.08</v>
      </c>
      <c r="F60" s="34">
        <v>0.1</v>
      </c>
      <c r="G60" s="34">
        <v>0.1</v>
      </c>
      <c r="H60" s="34">
        <v>0.06</v>
      </c>
      <c r="I60" s="34">
        <v>7.0000000000000007E-2</v>
      </c>
      <c r="J60" s="34">
        <v>0.06</v>
      </c>
      <c r="K60" s="34">
        <v>0.06</v>
      </c>
      <c r="L60" s="34">
        <v>0.09</v>
      </c>
      <c r="M60" s="34">
        <v>0.05</v>
      </c>
      <c r="N60" s="34">
        <v>0.11</v>
      </c>
      <c r="O60" s="34">
        <v>7.0000000000000007E-2</v>
      </c>
      <c r="P60" s="34">
        <v>7.0000000000000007E-2</v>
      </c>
      <c r="Q60" s="34">
        <v>7.6666666666666675E-2</v>
      </c>
    </row>
    <row r="61" spans="1:17" x14ac:dyDescent="0.25">
      <c r="A61" t="s">
        <v>85</v>
      </c>
      <c r="B61" s="39" t="s">
        <v>89</v>
      </c>
      <c r="C61" t="s">
        <v>73</v>
      </c>
      <c r="D61" s="10" t="s">
        <v>13</v>
      </c>
      <c r="E61" s="34">
        <v>0.08</v>
      </c>
      <c r="F61" s="34">
        <v>7.0000000000000007E-2</v>
      </c>
      <c r="G61" s="34">
        <v>7.0000000000000007E-2</v>
      </c>
      <c r="H61" s="34">
        <v>0.09</v>
      </c>
      <c r="I61" s="34">
        <v>0.05</v>
      </c>
      <c r="J61" s="34">
        <v>0.05</v>
      </c>
      <c r="K61" s="34">
        <v>0.11</v>
      </c>
      <c r="L61" s="34">
        <v>0.11</v>
      </c>
      <c r="M61" s="34">
        <v>0.09</v>
      </c>
      <c r="N61" s="34">
        <v>0.08</v>
      </c>
      <c r="O61" s="34">
        <v>7.0000000000000007E-2</v>
      </c>
      <c r="P61" s="34">
        <v>0.06</v>
      </c>
      <c r="Q61" s="34">
        <v>7.7499999999999999E-2</v>
      </c>
    </row>
    <row r="62" spans="1:17" x14ac:dyDescent="0.25">
      <c r="A62" t="s">
        <v>85</v>
      </c>
      <c r="B62" s="39" t="s">
        <v>89</v>
      </c>
      <c r="C62" t="s">
        <v>73</v>
      </c>
      <c r="D62" s="10" t="s">
        <v>11</v>
      </c>
      <c r="E62" s="34">
        <v>0.09</v>
      </c>
      <c r="F62" s="34">
        <v>0.08</v>
      </c>
      <c r="G62" s="34">
        <v>7.0000000000000007E-2</v>
      </c>
      <c r="H62" s="34">
        <v>0.11</v>
      </c>
      <c r="I62" s="34">
        <v>0.1</v>
      </c>
      <c r="J62" s="34">
        <v>0.1</v>
      </c>
      <c r="K62" s="34">
        <v>0.08</v>
      </c>
      <c r="L62" s="34">
        <v>7.0000000000000007E-2</v>
      </c>
      <c r="M62" s="34">
        <v>7.0000000000000007E-2</v>
      </c>
      <c r="N62" s="34">
        <v>0.1</v>
      </c>
      <c r="O62" s="34">
        <v>0.1</v>
      </c>
      <c r="P62" s="34">
        <v>0.08</v>
      </c>
      <c r="Q62" s="34">
        <v>8.7500000000000008E-2</v>
      </c>
    </row>
    <row r="63" spans="1:17" x14ac:dyDescent="0.25">
      <c r="A63" t="s">
        <v>85</v>
      </c>
      <c r="B63" s="39" t="s">
        <v>89</v>
      </c>
      <c r="C63" t="s">
        <v>73</v>
      </c>
      <c r="D63" s="10" t="s">
        <v>14</v>
      </c>
      <c r="E63" s="34">
        <v>0.05</v>
      </c>
      <c r="F63" s="34">
        <v>0.05</v>
      </c>
      <c r="G63" s="34">
        <v>0.06</v>
      </c>
      <c r="H63" s="34">
        <v>0.1</v>
      </c>
      <c r="I63" s="34">
        <v>0.06</v>
      </c>
      <c r="J63" s="34">
        <v>0.09</v>
      </c>
      <c r="K63" s="34">
        <v>0.05</v>
      </c>
      <c r="L63" s="34">
        <v>0.1</v>
      </c>
      <c r="M63" s="34">
        <v>0.11</v>
      </c>
      <c r="N63" s="34">
        <v>0.05</v>
      </c>
      <c r="O63" s="34">
        <v>7.0000000000000007E-2</v>
      </c>
      <c r="P63" s="34">
        <v>0.06</v>
      </c>
      <c r="Q63" s="34">
        <v>7.0833333333333345E-2</v>
      </c>
    </row>
    <row r="64" spans="1:17" x14ac:dyDescent="0.25">
      <c r="A64" t="s">
        <v>85</v>
      </c>
      <c r="B64" s="39" t="s">
        <v>89</v>
      </c>
      <c r="C64" t="s">
        <v>73</v>
      </c>
      <c r="D64" s="10" t="s">
        <v>17</v>
      </c>
      <c r="E64" s="34">
        <v>0.1</v>
      </c>
      <c r="F64" s="34">
        <v>0.11</v>
      </c>
      <c r="G64" s="34">
        <v>0.08</v>
      </c>
      <c r="H64" s="34">
        <v>7.0000000000000007E-2</v>
      </c>
      <c r="I64" s="34">
        <v>0.08</v>
      </c>
      <c r="J64" s="34">
        <v>7.0000000000000007E-2</v>
      </c>
      <c r="K64" s="34">
        <v>0.06</v>
      </c>
      <c r="L64" s="34">
        <v>0.1</v>
      </c>
      <c r="M64" s="34">
        <v>7.0000000000000007E-2</v>
      </c>
      <c r="N64" s="34">
        <v>0.09</v>
      </c>
      <c r="O64" s="34">
        <v>0.08</v>
      </c>
      <c r="P64" s="34">
        <v>7.0000000000000007E-2</v>
      </c>
      <c r="Q64" s="34">
        <v>8.1666666666666665E-2</v>
      </c>
    </row>
    <row r="65" spans="1:17" x14ac:dyDescent="0.25">
      <c r="A65" t="s">
        <v>85</v>
      </c>
      <c r="B65" s="39" t="s">
        <v>89</v>
      </c>
      <c r="C65" t="s">
        <v>73</v>
      </c>
      <c r="D65" s="10" t="s">
        <v>17</v>
      </c>
      <c r="E65" s="34">
        <v>0.06</v>
      </c>
      <c r="F65" s="34">
        <v>0.09</v>
      </c>
      <c r="G65" s="34">
        <v>0.1</v>
      </c>
      <c r="H65" s="34">
        <v>0.08</v>
      </c>
      <c r="I65" s="34">
        <v>0.11</v>
      </c>
      <c r="J65" s="34">
        <v>7.0000000000000007E-2</v>
      </c>
      <c r="K65" s="34">
        <v>0.1</v>
      </c>
      <c r="L65" s="34">
        <v>0.06</v>
      </c>
      <c r="M65" s="34">
        <v>0.1</v>
      </c>
      <c r="N65" s="34">
        <v>7.0000000000000007E-2</v>
      </c>
      <c r="O65" s="34">
        <v>7.0000000000000007E-2</v>
      </c>
      <c r="P65" s="34">
        <v>0.1</v>
      </c>
      <c r="Q65" s="34">
        <v>8.4166666666666667E-2</v>
      </c>
    </row>
    <row r="66" spans="1:17" x14ac:dyDescent="0.25">
      <c r="A66" t="s">
        <v>85</v>
      </c>
      <c r="B66" s="39" t="s">
        <v>89</v>
      </c>
      <c r="C66" t="s">
        <v>73</v>
      </c>
      <c r="D66" s="10" t="s">
        <v>20</v>
      </c>
      <c r="E66" s="34">
        <v>0.11</v>
      </c>
      <c r="F66" s="34">
        <v>0.06</v>
      </c>
      <c r="G66" s="34">
        <v>0.08</v>
      </c>
      <c r="H66" s="34">
        <v>0.1</v>
      </c>
      <c r="I66" s="34">
        <v>0.1</v>
      </c>
      <c r="J66" s="34">
        <v>0.11</v>
      </c>
      <c r="K66" s="34">
        <v>0.1</v>
      </c>
      <c r="L66" s="34">
        <v>0.05</v>
      </c>
      <c r="M66" s="34">
        <v>0.1</v>
      </c>
      <c r="N66" s="34">
        <v>0.06</v>
      </c>
      <c r="O66" s="34">
        <v>0.11</v>
      </c>
      <c r="P66" s="34">
        <v>0.1</v>
      </c>
      <c r="Q66" s="34">
        <v>8.9999999999999983E-2</v>
      </c>
    </row>
    <row r="67" spans="1:17" x14ac:dyDescent="0.25">
      <c r="B67" s="39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x14ac:dyDescent="0.25">
      <c r="B68" s="39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x14ac:dyDescent="0.25">
      <c r="A69" s="20" t="s">
        <v>58</v>
      </c>
      <c r="B69" s="20" t="s">
        <v>59</v>
      </c>
      <c r="C69" s="20" t="s">
        <v>6</v>
      </c>
      <c r="D69" s="30" t="s">
        <v>7</v>
      </c>
      <c r="E69" s="31" t="s">
        <v>61</v>
      </c>
      <c r="F69" s="31" t="s">
        <v>62</v>
      </c>
      <c r="G69" s="31" t="s">
        <v>63</v>
      </c>
      <c r="H69" s="31" t="s">
        <v>64</v>
      </c>
      <c r="I69" s="31" t="s">
        <v>65</v>
      </c>
      <c r="J69" s="31" t="s">
        <v>66</v>
      </c>
      <c r="K69" s="31" t="s">
        <v>67</v>
      </c>
      <c r="L69" s="31" t="s">
        <v>68</v>
      </c>
      <c r="M69" s="31" t="s">
        <v>69</v>
      </c>
      <c r="N69" s="31" t="s">
        <v>70</v>
      </c>
      <c r="O69" s="31" t="s">
        <v>71</v>
      </c>
      <c r="P69" s="31" t="s">
        <v>60</v>
      </c>
      <c r="Q69" s="31" t="s">
        <v>74</v>
      </c>
    </row>
    <row r="70" spans="1:17" x14ac:dyDescent="0.25">
      <c r="A70" t="s">
        <v>86</v>
      </c>
      <c r="B70" s="39" t="s">
        <v>90</v>
      </c>
      <c r="C70" t="s">
        <v>73</v>
      </c>
      <c r="D70" s="10" t="s">
        <v>18</v>
      </c>
      <c r="E70" s="34">
        <v>0.15</v>
      </c>
      <c r="F70" s="34">
        <v>0.17</v>
      </c>
      <c r="G70" s="34">
        <v>0.1</v>
      </c>
      <c r="H70" s="34">
        <v>0.12</v>
      </c>
      <c r="I70" s="34">
        <v>0.17</v>
      </c>
      <c r="J70" s="34">
        <v>0.2</v>
      </c>
      <c r="K70" s="34">
        <v>0.17</v>
      </c>
      <c r="L70" s="34">
        <v>0.18</v>
      </c>
      <c r="M70" s="34">
        <v>0.12</v>
      </c>
      <c r="N70" s="34">
        <v>0.2</v>
      </c>
      <c r="O70" s="34">
        <v>0.14000000000000001</v>
      </c>
      <c r="P70" s="34">
        <v>0.12</v>
      </c>
      <c r="Q70" s="34">
        <v>0.15333333333333332</v>
      </c>
    </row>
    <row r="71" spans="1:17" x14ac:dyDescent="0.25">
      <c r="A71" t="s">
        <v>86</v>
      </c>
      <c r="B71" s="39" t="s">
        <v>90</v>
      </c>
      <c r="C71" t="s">
        <v>73</v>
      </c>
      <c r="D71" s="10" t="s">
        <v>15</v>
      </c>
      <c r="E71" s="34">
        <v>0.19</v>
      </c>
      <c r="F71" s="34">
        <v>0.18</v>
      </c>
      <c r="G71" s="34">
        <v>0.14000000000000001</v>
      </c>
      <c r="H71" s="34">
        <v>0.12</v>
      </c>
      <c r="I71" s="34">
        <v>0.19</v>
      </c>
      <c r="J71" s="34">
        <v>0.15</v>
      </c>
      <c r="K71" s="34">
        <v>0.19</v>
      </c>
      <c r="L71" s="34">
        <v>0.19</v>
      </c>
      <c r="M71" s="34">
        <v>0.13</v>
      </c>
      <c r="N71" s="34">
        <v>0.19</v>
      </c>
      <c r="O71" s="34">
        <v>0.15</v>
      </c>
      <c r="P71" s="34">
        <v>0.19</v>
      </c>
      <c r="Q71" s="34">
        <v>0.16749999999999998</v>
      </c>
    </row>
    <row r="72" spans="1:17" x14ac:dyDescent="0.25">
      <c r="A72" t="s">
        <v>86</v>
      </c>
      <c r="B72" s="39" t="s">
        <v>90</v>
      </c>
      <c r="C72" t="s">
        <v>73</v>
      </c>
      <c r="D72" s="10" t="s">
        <v>15</v>
      </c>
      <c r="E72" s="34">
        <v>0.18</v>
      </c>
      <c r="F72" s="34">
        <v>0.2</v>
      </c>
      <c r="G72" s="34">
        <v>0.11</v>
      </c>
      <c r="H72" s="34">
        <v>0.16</v>
      </c>
      <c r="I72" s="34">
        <v>0.11</v>
      </c>
      <c r="J72" s="34">
        <v>0.1</v>
      </c>
      <c r="K72" s="34">
        <v>0.1</v>
      </c>
      <c r="L72" s="34">
        <v>0.17</v>
      </c>
      <c r="M72" s="34">
        <v>0.2</v>
      </c>
      <c r="N72" s="34">
        <v>0.19</v>
      </c>
      <c r="O72" s="34">
        <v>0.13</v>
      </c>
      <c r="P72" s="34">
        <v>0.14000000000000001</v>
      </c>
      <c r="Q72" s="34">
        <v>0.14916666666666667</v>
      </c>
    </row>
    <row r="73" spans="1:17" x14ac:dyDescent="0.25">
      <c r="A73" t="s">
        <v>86</v>
      </c>
      <c r="B73" s="39" t="s">
        <v>90</v>
      </c>
      <c r="C73" t="s">
        <v>73</v>
      </c>
      <c r="D73" s="10" t="s">
        <v>16</v>
      </c>
      <c r="E73" s="34">
        <v>0.14000000000000001</v>
      </c>
      <c r="F73" s="34">
        <v>0.17</v>
      </c>
      <c r="G73" s="34">
        <v>0.14000000000000001</v>
      </c>
      <c r="H73" s="34">
        <v>0.15</v>
      </c>
      <c r="I73" s="34">
        <v>0.16</v>
      </c>
      <c r="J73" s="34">
        <v>0.18</v>
      </c>
      <c r="K73" s="34">
        <v>0.13</v>
      </c>
      <c r="L73" s="34">
        <v>0.12</v>
      </c>
      <c r="M73" s="34">
        <v>0.16</v>
      </c>
      <c r="N73" s="34">
        <v>0.19</v>
      </c>
      <c r="O73" s="34">
        <v>0.18</v>
      </c>
      <c r="P73" s="34">
        <v>0.18</v>
      </c>
      <c r="Q73" s="34">
        <v>0.15833333333333335</v>
      </c>
    </row>
    <row r="74" spans="1:17" x14ac:dyDescent="0.25">
      <c r="A74" t="s">
        <v>86</v>
      </c>
      <c r="B74" s="39" t="s">
        <v>90</v>
      </c>
      <c r="C74" t="s">
        <v>73</v>
      </c>
      <c r="D74" s="10" t="s">
        <v>13</v>
      </c>
      <c r="E74" s="34">
        <v>0.13</v>
      </c>
      <c r="F74" s="34">
        <v>0.11</v>
      </c>
      <c r="G74" s="34">
        <v>0.15</v>
      </c>
      <c r="H74" s="34">
        <v>0.17</v>
      </c>
      <c r="I74" s="34">
        <v>0.12</v>
      </c>
      <c r="J74" s="34">
        <v>0.19</v>
      </c>
      <c r="K74" s="34">
        <v>0.16</v>
      </c>
      <c r="L74" s="34">
        <v>0.19</v>
      </c>
      <c r="M74" s="34">
        <v>0.12</v>
      </c>
      <c r="N74" s="34">
        <v>0.14000000000000001</v>
      </c>
      <c r="O74" s="34">
        <v>0.17</v>
      </c>
      <c r="P74" s="34">
        <v>0.1</v>
      </c>
      <c r="Q74" s="34">
        <v>0.14583333333333334</v>
      </c>
    </row>
    <row r="75" spans="1:17" x14ac:dyDescent="0.25">
      <c r="A75" t="s">
        <v>86</v>
      </c>
      <c r="B75" s="39" t="s">
        <v>90</v>
      </c>
      <c r="C75" t="s">
        <v>73</v>
      </c>
      <c r="D75" s="10" t="s">
        <v>11</v>
      </c>
      <c r="E75" s="34">
        <v>0.17</v>
      </c>
      <c r="F75" s="34">
        <v>0.19</v>
      </c>
      <c r="G75" s="34">
        <v>0.16</v>
      </c>
      <c r="H75" s="34">
        <v>0.17</v>
      </c>
      <c r="I75" s="34">
        <v>0.15</v>
      </c>
      <c r="J75" s="34">
        <v>0.17</v>
      </c>
      <c r="K75" s="34">
        <v>0.1</v>
      </c>
      <c r="L75" s="34">
        <v>0.13</v>
      </c>
      <c r="M75" s="34">
        <v>0.11</v>
      </c>
      <c r="N75" s="34">
        <v>0.15</v>
      </c>
      <c r="O75" s="34">
        <v>0.11</v>
      </c>
      <c r="P75" s="34">
        <v>0.17</v>
      </c>
      <c r="Q75" s="34">
        <v>0.14833333333333334</v>
      </c>
    </row>
    <row r="76" spans="1:17" x14ac:dyDescent="0.25">
      <c r="A76" t="s">
        <v>86</v>
      </c>
      <c r="B76" s="39" t="s">
        <v>90</v>
      </c>
      <c r="C76" t="s">
        <v>73</v>
      </c>
      <c r="D76" s="10" t="s">
        <v>14</v>
      </c>
      <c r="E76" s="34">
        <v>0.2</v>
      </c>
      <c r="F76" s="34">
        <v>0.11</v>
      </c>
      <c r="G76" s="34">
        <v>0.11</v>
      </c>
      <c r="H76" s="34">
        <v>0.15</v>
      </c>
      <c r="I76" s="34">
        <v>0.13</v>
      </c>
      <c r="J76" s="34">
        <v>0.15</v>
      </c>
      <c r="K76" s="34">
        <v>0.1</v>
      </c>
      <c r="L76" s="34">
        <v>0.14000000000000001</v>
      </c>
      <c r="M76" s="34">
        <v>0.1</v>
      </c>
      <c r="N76" s="34">
        <v>0.13</v>
      </c>
      <c r="O76" s="34">
        <v>0.2</v>
      </c>
      <c r="P76" s="34">
        <v>0.17</v>
      </c>
      <c r="Q76" s="34">
        <v>0.14083333333333331</v>
      </c>
    </row>
    <row r="77" spans="1:17" x14ac:dyDescent="0.25">
      <c r="A77" t="s">
        <v>86</v>
      </c>
      <c r="B77" s="39" t="s">
        <v>90</v>
      </c>
      <c r="C77" t="s">
        <v>73</v>
      </c>
      <c r="D77" s="10" t="s">
        <v>17</v>
      </c>
      <c r="E77" s="34">
        <v>0.2</v>
      </c>
      <c r="F77" s="34">
        <v>0.1</v>
      </c>
      <c r="G77" s="34">
        <v>0.17</v>
      </c>
      <c r="H77" s="34">
        <v>0.2</v>
      </c>
      <c r="I77" s="34">
        <v>0.12</v>
      </c>
      <c r="J77" s="34">
        <v>0.15</v>
      </c>
      <c r="K77" s="34">
        <v>0.19</v>
      </c>
      <c r="L77" s="34">
        <v>0.1</v>
      </c>
      <c r="M77" s="34">
        <v>0.17</v>
      </c>
      <c r="N77" s="34">
        <v>0.19</v>
      </c>
      <c r="O77" s="34">
        <v>0.1</v>
      </c>
      <c r="P77" s="34">
        <v>0.17</v>
      </c>
      <c r="Q77" s="34">
        <v>0.155</v>
      </c>
    </row>
    <row r="78" spans="1:17" x14ac:dyDescent="0.25">
      <c r="A78" t="s">
        <v>86</v>
      </c>
      <c r="B78" s="39" t="s">
        <v>90</v>
      </c>
      <c r="C78" t="s">
        <v>73</v>
      </c>
      <c r="D78" s="10" t="s">
        <v>17</v>
      </c>
      <c r="E78" s="34">
        <v>0.11</v>
      </c>
      <c r="F78" s="34">
        <v>0.18</v>
      </c>
      <c r="G78" s="34">
        <v>0.18</v>
      </c>
      <c r="H78" s="34">
        <v>0.12</v>
      </c>
      <c r="I78" s="34">
        <v>0.16</v>
      </c>
      <c r="J78" s="34">
        <v>0.2</v>
      </c>
      <c r="K78" s="34">
        <v>0.1</v>
      </c>
      <c r="L78" s="34">
        <v>0.14000000000000001</v>
      </c>
      <c r="M78" s="34">
        <v>0.2</v>
      </c>
      <c r="N78" s="34">
        <v>0.14000000000000001</v>
      </c>
      <c r="O78" s="34">
        <v>0.14000000000000001</v>
      </c>
      <c r="P78" s="34">
        <v>0.14000000000000001</v>
      </c>
      <c r="Q78" s="34">
        <v>0.15083333333333335</v>
      </c>
    </row>
    <row r="79" spans="1:17" x14ac:dyDescent="0.25">
      <c r="A79" t="s">
        <v>86</v>
      </c>
      <c r="B79" s="39" t="s">
        <v>90</v>
      </c>
      <c r="C79" t="s">
        <v>73</v>
      </c>
      <c r="D79" s="10" t="s">
        <v>20</v>
      </c>
      <c r="E79" s="34">
        <v>0.18</v>
      </c>
      <c r="F79" s="34">
        <v>0.19</v>
      </c>
      <c r="G79" s="34">
        <v>0.18</v>
      </c>
      <c r="H79" s="34">
        <v>0.1</v>
      </c>
      <c r="I79" s="34">
        <v>0.12</v>
      </c>
      <c r="J79" s="34">
        <v>0.12</v>
      </c>
      <c r="K79" s="34">
        <v>0.19</v>
      </c>
      <c r="L79" s="34">
        <v>0.1</v>
      </c>
      <c r="M79" s="34">
        <v>0.17</v>
      </c>
      <c r="N79" s="34">
        <v>0.14000000000000001</v>
      </c>
      <c r="O79" s="34">
        <v>0.19</v>
      </c>
      <c r="P79" s="34">
        <v>0.11</v>
      </c>
      <c r="Q79" s="34">
        <v>0.1491666666666667</v>
      </c>
    </row>
    <row r="81" spans="1:17" x14ac:dyDescent="0.25">
      <c r="A81" t="s">
        <v>85</v>
      </c>
      <c r="B81" t="s">
        <v>90</v>
      </c>
      <c r="C81" t="s">
        <v>73</v>
      </c>
      <c r="D81" s="10" t="s">
        <v>18</v>
      </c>
      <c r="E81" s="34">
        <v>0.2</v>
      </c>
      <c r="F81" s="34">
        <v>0.1</v>
      </c>
      <c r="G81" s="34">
        <v>0.1</v>
      </c>
      <c r="H81" s="34">
        <v>0.15</v>
      </c>
      <c r="I81" s="34">
        <v>0.12</v>
      </c>
      <c r="J81" s="34">
        <v>0.17</v>
      </c>
      <c r="K81" s="34">
        <v>0.15</v>
      </c>
      <c r="L81" s="34">
        <v>0.19</v>
      </c>
      <c r="M81" s="34">
        <v>0.15</v>
      </c>
      <c r="N81" s="34">
        <v>0.16</v>
      </c>
      <c r="O81" s="34">
        <v>0.16</v>
      </c>
      <c r="P81" s="34">
        <v>0.08</v>
      </c>
      <c r="Q81" s="34">
        <v>0.14416666666666667</v>
      </c>
    </row>
    <row r="82" spans="1:17" x14ac:dyDescent="0.25">
      <c r="A82" t="s">
        <v>85</v>
      </c>
      <c r="B82" t="s">
        <v>90</v>
      </c>
      <c r="C82" t="s">
        <v>73</v>
      </c>
      <c r="D82" s="10" t="s">
        <v>15</v>
      </c>
      <c r="E82" s="34">
        <v>0.18</v>
      </c>
      <c r="F82" s="34">
        <v>0.18</v>
      </c>
      <c r="G82" s="34">
        <v>0.08</v>
      </c>
      <c r="H82" s="34">
        <v>0.18</v>
      </c>
      <c r="I82" s="34">
        <v>0.11</v>
      </c>
      <c r="J82" s="34">
        <v>0.11</v>
      </c>
      <c r="K82" s="34">
        <v>0.11</v>
      </c>
      <c r="L82" s="34">
        <v>0.15</v>
      </c>
      <c r="M82" s="34">
        <v>0.18</v>
      </c>
      <c r="N82" s="34">
        <v>0.12</v>
      </c>
      <c r="O82" s="34">
        <v>0.2</v>
      </c>
      <c r="P82" s="34">
        <v>0.11</v>
      </c>
      <c r="Q82" s="34">
        <v>0.14249999999999999</v>
      </c>
    </row>
    <row r="83" spans="1:17" x14ac:dyDescent="0.25">
      <c r="A83" t="s">
        <v>85</v>
      </c>
      <c r="B83" t="s">
        <v>90</v>
      </c>
      <c r="C83" t="s">
        <v>73</v>
      </c>
      <c r="D83" s="10" t="s">
        <v>15</v>
      </c>
      <c r="E83" s="34">
        <v>0.21</v>
      </c>
      <c r="F83" s="34">
        <v>0.08</v>
      </c>
      <c r="G83" s="34">
        <v>0.09</v>
      </c>
      <c r="H83" s="34">
        <v>0.15</v>
      </c>
      <c r="I83" s="34">
        <v>0.13</v>
      </c>
      <c r="J83" s="34">
        <v>0.21</v>
      </c>
      <c r="K83" s="34">
        <v>0.18</v>
      </c>
      <c r="L83" s="34">
        <v>0.19</v>
      </c>
      <c r="M83" s="34">
        <v>0.08</v>
      </c>
      <c r="N83" s="34">
        <v>0.21</v>
      </c>
      <c r="O83" s="34">
        <v>0.1</v>
      </c>
      <c r="P83" s="34">
        <v>0.21</v>
      </c>
      <c r="Q83" s="34">
        <v>0.15333333333333335</v>
      </c>
    </row>
    <row r="84" spans="1:17" x14ac:dyDescent="0.25">
      <c r="A84" t="s">
        <v>85</v>
      </c>
      <c r="B84" t="s">
        <v>90</v>
      </c>
      <c r="C84" t="s">
        <v>73</v>
      </c>
      <c r="D84" s="10" t="s">
        <v>16</v>
      </c>
      <c r="E84" s="34">
        <v>0.17</v>
      </c>
      <c r="F84" s="34">
        <v>0.11</v>
      </c>
      <c r="G84" s="34">
        <v>0.12</v>
      </c>
      <c r="H84" s="34">
        <v>0.14000000000000001</v>
      </c>
      <c r="I84" s="34">
        <v>0.14000000000000001</v>
      </c>
      <c r="J84" s="34">
        <v>0.08</v>
      </c>
      <c r="K84" s="34">
        <v>0.15</v>
      </c>
      <c r="L84" s="34">
        <v>0.2</v>
      </c>
      <c r="M84" s="34">
        <v>0.08</v>
      </c>
      <c r="N84" s="34">
        <v>0.18</v>
      </c>
      <c r="O84" s="34">
        <v>0.14000000000000001</v>
      </c>
      <c r="P84" s="34">
        <v>0.13</v>
      </c>
      <c r="Q84" s="34">
        <v>0.13666666666666669</v>
      </c>
    </row>
    <row r="85" spans="1:17" x14ac:dyDescent="0.25">
      <c r="A85" t="s">
        <v>85</v>
      </c>
      <c r="B85" t="s">
        <v>90</v>
      </c>
      <c r="C85" t="s">
        <v>73</v>
      </c>
      <c r="D85" s="10" t="s">
        <v>13</v>
      </c>
      <c r="E85" s="34">
        <v>0.08</v>
      </c>
      <c r="F85" s="34">
        <v>0.1</v>
      </c>
      <c r="G85" s="34">
        <v>0.22</v>
      </c>
      <c r="H85" s="34">
        <v>0.22</v>
      </c>
      <c r="I85" s="34">
        <v>0.11</v>
      </c>
      <c r="J85" s="34">
        <v>0.13</v>
      </c>
      <c r="K85" s="34">
        <v>0.09</v>
      </c>
      <c r="L85" s="34">
        <v>0.17</v>
      </c>
      <c r="M85" s="34">
        <v>0.15</v>
      </c>
      <c r="N85" s="34">
        <v>0.15</v>
      </c>
      <c r="O85" s="34">
        <v>0.14000000000000001</v>
      </c>
      <c r="P85" s="34">
        <v>0.18</v>
      </c>
      <c r="Q85" s="34">
        <v>0.14499999999999996</v>
      </c>
    </row>
    <row r="86" spans="1:17" x14ac:dyDescent="0.25">
      <c r="A86" t="s">
        <v>85</v>
      </c>
      <c r="B86" t="s">
        <v>90</v>
      </c>
      <c r="C86" t="s">
        <v>73</v>
      </c>
      <c r="D86" s="10" t="s">
        <v>11</v>
      </c>
      <c r="E86" s="34">
        <v>0.11</v>
      </c>
      <c r="F86" s="34">
        <v>0.18</v>
      </c>
      <c r="G86" s="34">
        <v>0.22</v>
      </c>
      <c r="H86" s="34">
        <v>0.13</v>
      </c>
      <c r="I86" s="34">
        <v>0.14000000000000001</v>
      </c>
      <c r="J86" s="34">
        <v>0.2</v>
      </c>
      <c r="K86" s="34">
        <v>0.08</v>
      </c>
      <c r="L86" s="34">
        <v>0.15</v>
      </c>
      <c r="M86" s="34">
        <v>0.1</v>
      </c>
      <c r="N86" s="34">
        <v>0.09</v>
      </c>
      <c r="O86" s="34">
        <v>0.15</v>
      </c>
      <c r="P86" s="34">
        <v>0.2</v>
      </c>
      <c r="Q86" s="34">
        <v>0.14583333333333334</v>
      </c>
    </row>
    <row r="87" spans="1:17" x14ac:dyDescent="0.25">
      <c r="A87" t="s">
        <v>85</v>
      </c>
      <c r="B87" t="s">
        <v>90</v>
      </c>
      <c r="C87" t="s">
        <v>73</v>
      </c>
      <c r="D87" s="10" t="s">
        <v>14</v>
      </c>
      <c r="E87" s="34">
        <v>0.08</v>
      </c>
      <c r="F87" s="34">
        <v>0.21</v>
      </c>
      <c r="G87" s="34">
        <v>0.21</v>
      </c>
      <c r="H87" s="34">
        <v>0.14000000000000001</v>
      </c>
      <c r="I87" s="34">
        <v>0.21</v>
      </c>
      <c r="J87" s="34">
        <v>0.09</v>
      </c>
      <c r="K87" s="34">
        <v>0.18</v>
      </c>
      <c r="L87" s="34">
        <v>0.13</v>
      </c>
      <c r="M87" s="34">
        <v>0.08</v>
      </c>
      <c r="N87" s="34">
        <v>0.08</v>
      </c>
      <c r="O87" s="34">
        <v>0.17</v>
      </c>
      <c r="P87" s="34">
        <v>0.08</v>
      </c>
      <c r="Q87" s="34">
        <v>0.13833333333333334</v>
      </c>
    </row>
    <row r="88" spans="1:17" x14ac:dyDescent="0.25">
      <c r="A88" t="s">
        <v>85</v>
      </c>
      <c r="B88" t="s">
        <v>90</v>
      </c>
      <c r="C88" t="s">
        <v>73</v>
      </c>
      <c r="D88" s="10" t="s">
        <v>17</v>
      </c>
      <c r="E88" s="34">
        <v>0.1</v>
      </c>
      <c r="F88" s="34">
        <v>0.12</v>
      </c>
      <c r="G88" s="34">
        <v>0.22</v>
      </c>
      <c r="H88" s="34">
        <v>0.18</v>
      </c>
      <c r="I88" s="34">
        <v>0.17</v>
      </c>
      <c r="J88" s="34">
        <v>0.17</v>
      </c>
      <c r="K88" s="34">
        <v>0.2</v>
      </c>
      <c r="L88" s="34">
        <v>0.13</v>
      </c>
      <c r="M88" s="34">
        <v>0.13</v>
      </c>
      <c r="N88" s="34">
        <v>0.12</v>
      </c>
      <c r="O88" s="34">
        <v>0.13</v>
      </c>
      <c r="P88" s="34">
        <v>0.14000000000000001</v>
      </c>
      <c r="Q88" s="34">
        <v>0.15083333333333335</v>
      </c>
    </row>
    <row r="89" spans="1:17" x14ac:dyDescent="0.25">
      <c r="A89" t="s">
        <v>85</v>
      </c>
      <c r="B89" t="s">
        <v>90</v>
      </c>
      <c r="C89" t="s">
        <v>73</v>
      </c>
      <c r="D89" s="10" t="s">
        <v>17</v>
      </c>
      <c r="E89" s="34">
        <v>0.11</v>
      </c>
      <c r="F89" s="34">
        <v>0.17</v>
      </c>
      <c r="G89" s="34">
        <v>0.16</v>
      </c>
      <c r="H89" s="34">
        <v>0.22</v>
      </c>
      <c r="I89" s="34">
        <v>0.22</v>
      </c>
      <c r="J89" s="34">
        <v>0.11</v>
      </c>
      <c r="K89" s="34">
        <v>0.17</v>
      </c>
      <c r="L89" s="34">
        <v>0.11</v>
      </c>
      <c r="M89" s="34">
        <v>0.12</v>
      </c>
      <c r="N89" s="34">
        <v>0.21</v>
      </c>
      <c r="O89" s="34">
        <v>0.11</v>
      </c>
      <c r="P89" s="34">
        <v>0.12</v>
      </c>
      <c r="Q89" s="34">
        <v>0.1525</v>
      </c>
    </row>
    <row r="90" spans="1:17" x14ac:dyDescent="0.25">
      <c r="A90" t="s">
        <v>85</v>
      </c>
      <c r="B90" t="s">
        <v>90</v>
      </c>
      <c r="C90" t="s">
        <v>73</v>
      </c>
      <c r="D90" s="10" t="s">
        <v>20</v>
      </c>
      <c r="E90" s="34">
        <v>0.22</v>
      </c>
      <c r="F90" s="34">
        <v>0.12</v>
      </c>
      <c r="G90" s="34">
        <v>0.17</v>
      </c>
      <c r="H90" s="34">
        <v>0.08</v>
      </c>
      <c r="I90" s="34">
        <v>0.09</v>
      </c>
      <c r="J90" s="34">
        <v>0.2</v>
      </c>
      <c r="K90" s="34">
        <v>0.13</v>
      </c>
      <c r="L90" s="34">
        <v>0.2</v>
      </c>
      <c r="M90" s="34">
        <v>0.19</v>
      </c>
      <c r="N90" s="34">
        <v>0.1</v>
      </c>
      <c r="O90" s="34">
        <v>0.11</v>
      </c>
      <c r="P90" s="34">
        <v>0.1</v>
      </c>
      <c r="Q90" s="34">
        <v>0.14249999999999999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</sheetPr>
  <dimension ref="A1:P209"/>
  <sheetViews>
    <sheetView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3" max="3" width="14.140625" bestFit="1" customWidth="1"/>
    <col min="4" max="4" width="19.7109375" customWidth="1"/>
    <col min="5" max="5" width="8.5703125" style="19" bestFit="1" customWidth="1"/>
    <col min="6" max="6" width="11" style="19" bestFit="1" customWidth="1"/>
    <col min="15" max="15" width="44.5703125" bestFit="1" customWidth="1"/>
  </cols>
  <sheetData>
    <row r="1" spans="1:16" x14ac:dyDescent="0.25">
      <c r="A1" s="6" t="s">
        <v>8</v>
      </c>
      <c r="B1" s="6" t="s">
        <v>54</v>
      </c>
      <c r="C1" s="6" t="s">
        <v>6</v>
      </c>
      <c r="D1" s="6" t="s">
        <v>53</v>
      </c>
      <c r="E1" s="14" t="s">
        <v>9</v>
      </c>
      <c r="F1" s="14" t="s">
        <v>10</v>
      </c>
    </row>
    <row r="2" spans="1:16" x14ac:dyDescent="0.25">
      <c r="A2" s="7">
        <v>41275</v>
      </c>
      <c r="B2" s="7" t="s">
        <v>1</v>
      </c>
      <c r="C2" s="10" t="s">
        <v>11</v>
      </c>
      <c r="D2" t="s">
        <v>21</v>
      </c>
      <c r="E2" s="15">
        <v>4.4402836494074993</v>
      </c>
      <c r="F2" s="15">
        <v>4.6739827888499992</v>
      </c>
    </row>
    <row r="3" spans="1:16" x14ac:dyDescent="0.25">
      <c r="A3" s="7">
        <v>41275</v>
      </c>
      <c r="B3" s="7" t="s">
        <v>1</v>
      </c>
      <c r="C3" s="10" t="s">
        <v>14</v>
      </c>
      <c r="D3" s="8" t="s">
        <v>22</v>
      </c>
      <c r="E3" s="16">
        <v>4.8585368767049992</v>
      </c>
      <c r="F3" s="16">
        <v>5.1142493438999992</v>
      </c>
    </row>
    <row r="4" spans="1:16" x14ac:dyDescent="0.25">
      <c r="A4" s="7">
        <v>41275</v>
      </c>
      <c r="B4" s="7" t="s">
        <v>1</v>
      </c>
      <c r="C4" s="10" t="s">
        <v>13</v>
      </c>
      <c r="D4" s="8" t="s">
        <v>23</v>
      </c>
      <c r="E4" s="16">
        <v>2.4548135601924601</v>
      </c>
      <c r="F4" s="16">
        <v>2.5840142738868002</v>
      </c>
    </row>
    <row r="5" spans="1:16" x14ac:dyDescent="0.25">
      <c r="A5" s="7">
        <v>41275</v>
      </c>
      <c r="B5" s="7" t="s">
        <v>1</v>
      </c>
      <c r="C5" s="10" t="s">
        <v>16</v>
      </c>
      <c r="D5" s="8" t="s">
        <v>24</v>
      </c>
      <c r="E5" s="16">
        <v>1.3406443218349999</v>
      </c>
      <c r="F5" s="16">
        <v>1.4112045493000001</v>
      </c>
    </row>
    <row r="6" spans="1:16" x14ac:dyDescent="0.25">
      <c r="A6" s="7">
        <v>41275</v>
      </c>
      <c r="B6" s="7" t="s">
        <v>1</v>
      </c>
      <c r="C6" s="10" t="s">
        <v>17</v>
      </c>
      <c r="D6" s="8" t="s">
        <v>25</v>
      </c>
      <c r="E6" s="16">
        <v>195.15876700457179</v>
      </c>
      <c r="F6" s="16">
        <v>205.43028105744401</v>
      </c>
    </row>
    <row r="7" spans="1:16" x14ac:dyDescent="0.25">
      <c r="A7" s="7">
        <v>41275</v>
      </c>
      <c r="B7" s="7" t="s">
        <v>1</v>
      </c>
      <c r="C7" s="10" t="s">
        <v>20</v>
      </c>
      <c r="D7" s="8" t="s">
        <v>26</v>
      </c>
      <c r="E7" s="16">
        <v>172.69971902386757</v>
      </c>
      <c r="F7" s="16">
        <v>181.78917791986061</v>
      </c>
      <c r="P7" s="9"/>
    </row>
    <row r="8" spans="1:16" x14ac:dyDescent="0.25">
      <c r="A8" s="7">
        <v>41275</v>
      </c>
      <c r="B8" s="7" t="s">
        <v>1</v>
      </c>
      <c r="C8" s="10" t="s">
        <v>15</v>
      </c>
      <c r="D8" s="8" t="s">
        <v>27</v>
      </c>
      <c r="E8" s="16">
        <v>67.654635873743061</v>
      </c>
      <c r="F8" s="16">
        <v>71.215406182887435</v>
      </c>
      <c r="P8" s="9"/>
    </row>
    <row r="9" spans="1:16" x14ac:dyDescent="0.25">
      <c r="A9" s="7">
        <v>41275</v>
      </c>
      <c r="B9" s="7" t="s">
        <v>1</v>
      </c>
      <c r="C9" s="10" t="s">
        <v>17</v>
      </c>
      <c r="D9" s="8" t="s">
        <v>28</v>
      </c>
      <c r="E9" s="16">
        <v>15.474897772520764</v>
      </c>
      <c r="F9" s="16">
        <v>16.289366076337647</v>
      </c>
      <c r="P9" s="9"/>
    </row>
    <row r="10" spans="1:16" x14ac:dyDescent="0.25">
      <c r="A10" s="7">
        <v>41275</v>
      </c>
      <c r="B10" s="7" t="s">
        <v>1</v>
      </c>
      <c r="C10" s="10" t="s">
        <v>18</v>
      </c>
      <c r="D10" s="8" t="s">
        <v>29</v>
      </c>
      <c r="E10" s="16">
        <v>1187.7744753688296</v>
      </c>
      <c r="F10" s="16">
        <v>1250.2889214408733</v>
      </c>
      <c r="P10" s="9"/>
    </row>
    <row r="11" spans="1:16" x14ac:dyDescent="0.25">
      <c r="A11" s="7">
        <v>41275</v>
      </c>
      <c r="B11" s="7" t="s">
        <v>1</v>
      </c>
      <c r="C11" s="10" t="s">
        <v>15</v>
      </c>
      <c r="D11" s="8" t="s">
        <v>30</v>
      </c>
      <c r="E11" s="16">
        <v>1931.6575848319114</v>
      </c>
      <c r="F11" s="16">
        <v>2033.3237735072753</v>
      </c>
      <c r="P11" s="9"/>
    </row>
    <row r="12" spans="1:16" x14ac:dyDescent="0.25">
      <c r="A12" s="7">
        <v>41275</v>
      </c>
      <c r="B12" s="7" t="s">
        <v>1</v>
      </c>
      <c r="C12" s="10" t="s">
        <v>17</v>
      </c>
      <c r="D12" s="8" t="s">
        <v>31</v>
      </c>
      <c r="E12" s="16">
        <v>79</v>
      </c>
      <c r="F12" s="16">
        <v>80</v>
      </c>
      <c r="P12" s="9"/>
    </row>
    <row r="13" spans="1:16" x14ac:dyDescent="0.25">
      <c r="A13" s="7">
        <v>41275</v>
      </c>
      <c r="B13" s="7" t="s">
        <v>1</v>
      </c>
      <c r="C13" s="10" t="s">
        <v>18</v>
      </c>
      <c r="D13" s="8" t="s">
        <v>32</v>
      </c>
      <c r="E13" s="16">
        <v>112.07603187569002</v>
      </c>
      <c r="F13" s="16">
        <v>117.97477039546318</v>
      </c>
      <c r="P13" s="9"/>
    </row>
    <row r="14" spans="1:16" x14ac:dyDescent="0.25">
      <c r="A14" s="7">
        <v>41275</v>
      </c>
      <c r="B14" s="7" t="s">
        <v>1</v>
      </c>
      <c r="C14" s="10" t="s">
        <v>19</v>
      </c>
      <c r="D14" s="8" t="s">
        <v>33</v>
      </c>
      <c r="E14" s="16">
        <v>200.44939037074957</v>
      </c>
      <c r="F14" s="16">
        <v>210.99935828499954</v>
      </c>
      <c r="P14" s="9"/>
    </row>
    <row r="15" spans="1:16" x14ac:dyDescent="0.25">
      <c r="A15" s="7">
        <v>41275</v>
      </c>
      <c r="B15" s="7" t="s">
        <v>1</v>
      </c>
      <c r="C15" s="10" t="s">
        <v>11</v>
      </c>
      <c r="D15" s="8" t="s">
        <v>34</v>
      </c>
      <c r="E15" s="16">
        <v>445.17523960633633</v>
      </c>
      <c r="F15" s="16">
        <v>468.60551537509087</v>
      </c>
      <c r="P15" s="9"/>
    </row>
    <row r="16" spans="1:16" x14ac:dyDescent="0.25">
      <c r="A16" s="7">
        <v>41275</v>
      </c>
      <c r="B16" s="7" t="s">
        <v>1</v>
      </c>
      <c r="C16" s="10" t="s">
        <v>14</v>
      </c>
      <c r="D16" s="8" t="s">
        <v>35</v>
      </c>
      <c r="E16" s="16">
        <v>323.5060143036132</v>
      </c>
      <c r="F16" s="16">
        <v>340.53264663538232</v>
      </c>
      <c r="P16" s="9"/>
    </row>
    <row r="17" spans="1:16" x14ac:dyDescent="0.25">
      <c r="A17" s="7">
        <v>41275</v>
      </c>
      <c r="B17" s="7" t="s">
        <v>1</v>
      </c>
      <c r="C17" s="10" t="s">
        <v>13</v>
      </c>
      <c r="D17" s="8" t="s">
        <v>36</v>
      </c>
      <c r="E17" s="16">
        <v>24.158525093743329</v>
      </c>
      <c r="F17" s="16">
        <v>26.768448857333333</v>
      </c>
      <c r="P17" s="9"/>
    </row>
    <row r="18" spans="1:16" x14ac:dyDescent="0.25">
      <c r="A18" s="7">
        <v>41306</v>
      </c>
      <c r="B18" s="7" t="s">
        <v>1</v>
      </c>
      <c r="C18" s="10" t="s">
        <v>16</v>
      </c>
      <c r="D18" s="8" t="s">
        <v>37</v>
      </c>
      <c r="E18" s="16">
        <v>4.5290893223956488</v>
      </c>
      <c r="F18" s="16">
        <v>4.7674624446269993</v>
      </c>
      <c r="P18" s="9"/>
    </row>
    <row r="19" spans="1:16" x14ac:dyDescent="0.25">
      <c r="A19" s="7">
        <v>41306</v>
      </c>
      <c r="B19" s="7" t="s">
        <v>1</v>
      </c>
      <c r="C19" s="10" t="s">
        <v>17</v>
      </c>
      <c r="D19" s="8" t="s">
        <v>38</v>
      </c>
      <c r="E19" s="16">
        <v>4.955707614239099</v>
      </c>
      <c r="F19" s="16">
        <v>5.216534330777999</v>
      </c>
      <c r="P19" s="9"/>
    </row>
    <row r="20" spans="1:16" x14ac:dyDescent="0.25">
      <c r="A20" s="7">
        <v>41306</v>
      </c>
      <c r="B20" s="7" t="s">
        <v>1</v>
      </c>
      <c r="C20" s="10" t="s">
        <v>20</v>
      </c>
      <c r="D20" s="8" t="s">
        <v>39</v>
      </c>
      <c r="E20" s="16">
        <v>2.5039098313963093</v>
      </c>
      <c r="F20" s="16">
        <v>2.635694559364536</v>
      </c>
      <c r="P20" s="9"/>
    </row>
    <row r="21" spans="1:16" x14ac:dyDescent="0.25">
      <c r="A21" s="7">
        <v>41306</v>
      </c>
      <c r="B21" s="7" t="s">
        <v>1</v>
      </c>
      <c r="C21" s="10" t="s">
        <v>15</v>
      </c>
      <c r="D21" s="8" t="s">
        <v>40</v>
      </c>
      <c r="E21" s="16">
        <v>1.3674572082717</v>
      </c>
      <c r="F21" s="16">
        <v>1.4394286402860001</v>
      </c>
      <c r="P21" s="9"/>
    </row>
    <row r="22" spans="1:16" x14ac:dyDescent="0.25">
      <c r="A22" s="7">
        <v>41306</v>
      </c>
      <c r="B22" s="7" t="s">
        <v>1</v>
      </c>
      <c r="C22" s="10" t="s">
        <v>17</v>
      </c>
      <c r="D22" s="8" t="s">
        <v>41</v>
      </c>
      <c r="E22" s="16">
        <v>199.06194234466324</v>
      </c>
      <c r="F22" s="16">
        <v>209.53888667859289</v>
      </c>
      <c r="P22" s="9"/>
    </row>
    <row r="23" spans="1:16" x14ac:dyDescent="0.25">
      <c r="A23" s="7">
        <v>41306</v>
      </c>
      <c r="B23" s="7" t="s">
        <v>1</v>
      </c>
      <c r="C23" s="10" t="s">
        <v>18</v>
      </c>
      <c r="D23" s="8" t="s">
        <v>42</v>
      </c>
      <c r="E23" s="16">
        <v>176.15371340434493</v>
      </c>
      <c r="F23" s="16">
        <v>185.42496147825781</v>
      </c>
      <c r="P23" s="9"/>
    </row>
    <row r="24" spans="1:16" x14ac:dyDescent="0.25">
      <c r="A24" s="7">
        <v>41306</v>
      </c>
      <c r="B24" s="7" t="s">
        <v>1</v>
      </c>
      <c r="C24" s="10" t="s">
        <v>15</v>
      </c>
      <c r="D24" s="8" t="s">
        <v>43</v>
      </c>
      <c r="E24" s="16">
        <v>69.007728591217926</v>
      </c>
      <c r="F24" s="16">
        <v>72.639714306545187</v>
      </c>
      <c r="P24" s="9"/>
    </row>
    <row r="25" spans="1:16" x14ac:dyDescent="0.25">
      <c r="A25" s="7">
        <v>41306</v>
      </c>
      <c r="B25" s="7" t="s">
        <v>1</v>
      </c>
      <c r="C25" s="10" t="s">
        <v>17</v>
      </c>
      <c r="D25" s="8" t="s">
        <v>44</v>
      </c>
      <c r="E25" s="16">
        <v>15.78439572797118</v>
      </c>
      <c r="F25" s="16">
        <v>16.6151533978644</v>
      </c>
      <c r="P25" s="9"/>
    </row>
    <row r="26" spans="1:16" x14ac:dyDescent="0.25">
      <c r="A26" s="7">
        <v>41306</v>
      </c>
      <c r="B26" s="7" t="s">
        <v>1</v>
      </c>
      <c r="C26" s="10" t="s">
        <v>18</v>
      </c>
      <c r="D26" s="8" t="s">
        <v>45</v>
      </c>
      <c r="E26" s="16">
        <v>1211.5299648762061</v>
      </c>
      <c r="F26" s="16">
        <v>1275.2946998696907</v>
      </c>
      <c r="P26" s="9"/>
    </row>
    <row r="27" spans="1:16" x14ac:dyDescent="0.25">
      <c r="A27" s="7">
        <v>41306</v>
      </c>
      <c r="B27" s="7" t="s">
        <v>1</v>
      </c>
      <c r="C27" s="10" t="s">
        <v>19</v>
      </c>
      <c r="D27" s="8" t="s">
        <v>46</v>
      </c>
      <c r="E27" s="16">
        <v>1970.2907365285496</v>
      </c>
      <c r="F27" s="16">
        <v>2073.9902489774208</v>
      </c>
      <c r="P27" s="9"/>
    </row>
    <row r="28" spans="1:16" x14ac:dyDescent="0.25">
      <c r="A28" s="7">
        <v>41306</v>
      </c>
      <c r="B28" s="7" t="s">
        <v>1</v>
      </c>
      <c r="C28" s="10" t="s">
        <v>11</v>
      </c>
      <c r="D28" s="8" t="s">
        <v>47</v>
      </c>
      <c r="E28" s="16">
        <v>1134.6469496529871</v>
      </c>
      <c r="F28" s="16">
        <v>1194.3652101610392</v>
      </c>
      <c r="P28" s="9"/>
    </row>
    <row r="29" spans="1:16" x14ac:dyDescent="0.25">
      <c r="A29" s="7">
        <v>41306</v>
      </c>
      <c r="B29" s="7" t="s">
        <v>1</v>
      </c>
      <c r="C29" s="10" t="s">
        <v>14</v>
      </c>
      <c r="D29" s="8" t="s">
        <v>48</v>
      </c>
      <c r="E29" s="16">
        <v>114.31755251320382</v>
      </c>
      <c r="F29" s="16">
        <v>120.33426580337245</v>
      </c>
      <c r="P29" s="9"/>
    </row>
    <row r="30" spans="1:16" x14ac:dyDescent="0.25">
      <c r="A30" s="7">
        <v>41306</v>
      </c>
      <c r="B30" s="7" t="s">
        <v>1</v>
      </c>
      <c r="C30" s="10" t="s">
        <v>13</v>
      </c>
      <c r="D30" s="8" t="s">
        <v>49</v>
      </c>
      <c r="E30" s="16">
        <v>204.45837817816454</v>
      </c>
      <c r="F30" s="16">
        <v>215.21934545069954</v>
      </c>
      <c r="P30" s="9"/>
    </row>
    <row r="31" spans="1:16" x14ac:dyDescent="0.25">
      <c r="A31" s="7">
        <v>41306</v>
      </c>
      <c r="B31" s="7" t="s">
        <v>1</v>
      </c>
      <c r="C31" s="10" t="s">
        <v>16</v>
      </c>
      <c r="D31" s="8" t="s">
        <v>50</v>
      </c>
      <c r="E31" s="16">
        <v>454.07874439846307</v>
      </c>
      <c r="F31" s="16">
        <v>477.9776256825927</v>
      </c>
      <c r="P31" s="9"/>
    </row>
    <row r="32" spans="1:16" x14ac:dyDescent="0.25">
      <c r="A32" s="7">
        <v>41306</v>
      </c>
      <c r="B32" s="7" t="s">
        <v>1</v>
      </c>
      <c r="C32" s="10" t="s">
        <v>17</v>
      </c>
      <c r="D32" s="8" t="s">
        <v>51</v>
      </c>
      <c r="E32" s="16">
        <v>329.97613458968544</v>
      </c>
      <c r="F32" s="16">
        <v>347.34329956808995</v>
      </c>
      <c r="P32" s="9"/>
    </row>
    <row r="33" spans="1:6" x14ac:dyDescent="0.25">
      <c r="A33" s="7">
        <v>41306</v>
      </c>
      <c r="B33" s="7" t="s">
        <v>1</v>
      </c>
      <c r="C33" s="10" t="s">
        <v>20</v>
      </c>
      <c r="D33" s="8" t="s">
        <v>52</v>
      </c>
      <c r="E33" s="16">
        <v>25.938626942755999</v>
      </c>
      <c r="F33" s="16">
        <v>27.30381783448</v>
      </c>
    </row>
    <row r="34" spans="1:6" x14ac:dyDescent="0.25">
      <c r="A34" s="7">
        <v>41334</v>
      </c>
      <c r="B34" s="7" t="s">
        <v>1</v>
      </c>
      <c r="C34" s="10" t="s">
        <v>15</v>
      </c>
      <c r="D34" t="s">
        <v>21</v>
      </c>
      <c r="E34" s="16">
        <v>5.4582677528534527</v>
      </c>
      <c r="F34" s="16">
        <v>4.7674624446269993</v>
      </c>
    </row>
    <row r="35" spans="1:6" x14ac:dyDescent="0.25">
      <c r="A35" s="7">
        <v>41334</v>
      </c>
      <c r="B35" s="7" t="s">
        <v>1</v>
      </c>
      <c r="C35" s="10" t="s">
        <v>17</v>
      </c>
      <c r="D35" s="8" t="s">
        <v>22</v>
      </c>
      <c r="E35" s="16">
        <v>5.9724101553077311</v>
      </c>
      <c r="F35" s="16">
        <v>5.216534330777999</v>
      </c>
    </row>
    <row r="36" spans="1:6" x14ac:dyDescent="0.25">
      <c r="A36" s="7">
        <v>41334</v>
      </c>
      <c r="B36" s="7" t="s">
        <v>1</v>
      </c>
      <c r="C36" s="10" t="s">
        <v>18</v>
      </c>
      <c r="D36" s="8" t="s">
        <v>23</v>
      </c>
      <c r="E36" s="16">
        <v>3.0176067010164576</v>
      </c>
      <c r="F36" s="16">
        <v>2.635694559364536</v>
      </c>
    </row>
    <row r="37" spans="1:6" x14ac:dyDescent="0.25">
      <c r="A37" s="7">
        <v>41334</v>
      </c>
      <c r="B37" s="7" t="s">
        <v>1</v>
      </c>
      <c r="C37" s="10" t="s">
        <v>15</v>
      </c>
      <c r="D37" s="8" t="s">
        <v>24</v>
      </c>
      <c r="E37" s="16">
        <v>0.48020385026344148</v>
      </c>
      <c r="F37" s="16">
        <v>0.41942864028600002</v>
      </c>
    </row>
    <row r="38" spans="1:6" x14ac:dyDescent="0.25">
      <c r="A38" s="7">
        <v>41334</v>
      </c>
      <c r="B38" s="7" t="s">
        <v>1</v>
      </c>
      <c r="C38" s="10" t="s">
        <v>17</v>
      </c>
      <c r="D38" s="8" t="s">
        <v>25</v>
      </c>
      <c r="E38" s="16">
        <v>239.90107135832105</v>
      </c>
      <c r="F38" s="16">
        <v>209.53888667859289</v>
      </c>
    </row>
    <row r="39" spans="1:6" x14ac:dyDescent="0.25">
      <c r="A39" s="7">
        <v>41334</v>
      </c>
      <c r="B39" s="7" t="s">
        <v>1</v>
      </c>
      <c r="C39" s="10" t="s">
        <v>18</v>
      </c>
      <c r="D39" s="8" t="s">
        <v>26</v>
      </c>
      <c r="E39" s="16">
        <v>212.2930383964574</v>
      </c>
      <c r="F39" s="16">
        <v>185.42496147825781</v>
      </c>
    </row>
    <row r="40" spans="1:6" x14ac:dyDescent="0.25">
      <c r="A40" s="7">
        <v>41334</v>
      </c>
      <c r="B40" s="7" t="s">
        <v>1</v>
      </c>
      <c r="C40" s="10" t="s">
        <v>19</v>
      </c>
      <c r="D40" s="8" t="s">
        <v>27</v>
      </c>
      <c r="E40" s="16">
        <v>83.165208909563603</v>
      </c>
      <c r="F40" s="16">
        <v>72.639714306545187</v>
      </c>
    </row>
    <row r="41" spans="1:6" x14ac:dyDescent="0.25">
      <c r="A41" s="7">
        <v>41334</v>
      </c>
      <c r="B41" s="7" t="s">
        <v>1</v>
      </c>
      <c r="C41" s="10" t="s">
        <v>11</v>
      </c>
      <c r="D41" s="8" t="s">
        <v>28</v>
      </c>
      <c r="E41" s="16">
        <v>19.022689125214953</v>
      </c>
      <c r="F41" s="16">
        <v>16.6151533978644</v>
      </c>
    </row>
    <row r="42" spans="1:6" x14ac:dyDescent="0.25">
      <c r="A42" s="7">
        <v>41334</v>
      </c>
      <c r="B42" s="7" t="s">
        <v>1</v>
      </c>
      <c r="C42" s="10" t="s">
        <v>14</v>
      </c>
      <c r="D42" s="8" t="s">
        <v>29</v>
      </c>
      <c r="E42" s="16">
        <v>1460.084901880809</v>
      </c>
      <c r="F42" s="16">
        <v>1275.2946998696907</v>
      </c>
    </row>
    <row r="43" spans="1:6" x14ac:dyDescent="0.25">
      <c r="A43" s="7">
        <v>41334</v>
      </c>
      <c r="B43" s="7" t="s">
        <v>1</v>
      </c>
      <c r="C43" s="10" t="s">
        <v>13</v>
      </c>
      <c r="D43" s="8" t="s">
        <v>30</v>
      </c>
      <c r="E43" s="16">
        <v>2374.5114360542493</v>
      </c>
      <c r="F43" s="16">
        <v>2073.9902489774208</v>
      </c>
    </row>
    <row r="44" spans="1:6" x14ac:dyDescent="0.25">
      <c r="A44" s="7">
        <v>41334</v>
      </c>
      <c r="B44" s="7" t="s">
        <v>1</v>
      </c>
      <c r="C44" s="10" t="s">
        <v>16</v>
      </c>
      <c r="D44" s="8" t="s">
        <v>31</v>
      </c>
      <c r="E44" s="16">
        <v>1367.4287291133739</v>
      </c>
      <c r="F44" s="16">
        <v>1194.3652101610392</v>
      </c>
    </row>
    <row r="45" spans="1:6" x14ac:dyDescent="0.25">
      <c r="A45" s="7">
        <v>41334</v>
      </c>
      <c r="B45" s="7" t="s">
        <v>1</v>
      </c>
      <c r="C45" s="10" t="s">
        <v>17</v>
      </c>
      <c r="D45" s="8" t="s">
        <v>32</v>
      </c>
      <c r="E45" s="16">
        <v>137.77070091828114</v>
      </c>
      <c r="F45" s="16">
        <v>120.33426580337245</v>
      </c>
    </row>
    <row r="46" spans="1:6" x14ac:dyDescent="0.25">
      <c r="A46" s="7">
        <v>41334</v>
      </c>
      <c r="B46" s="7" t="s">
        <v>1</v>
      </c>
      <c r="C46" s="10" t="s">
        <v>20</v>
      </c>
      <c r="D46" s="8" t="s">
        <v>33</v>
      </c>
      <c r="E46" s="16">
        <v>246.40462860650592</v>
      </c>
      <c r="F46" s="16">
        <v>215.21934545069954</v>
      </c>
    </row>
    <row r="47" spans="1:6" x14ac:dyDescent="0.25">
      <c r="A47" s="7">
        <v>41334</v>
      </c>
      <c r="B47" s="7" t="s">
        <v>1</v>
      </c>
      <c r="C47" s="10" t="s">
        <v>15</v>
      </c>
      <c r="D47" s="8" t="s">
        <v>34</v>
      </c>
      <c r="E47" s="16">
        <v>547.23658364400046</v>
      </c>
      <c r="F47" s="16">
        <v>477.9776256825927</v>
      </c>
    </row>
    <row r="48" spans="1:6" x14ac:dyDescent="0.25">
      <c r="A48" s="7">
        <v>41334</v>
      </c>
      <c r="B48" s="7" t="s">
        <v>1</v>
      </c>
      <c r="C48" s="10" t="s">
        <v>17</v>
      </c>
      <c r="D48" s="8" t="s">
        <v>35</v>
      </c>
      <c r="E48" s="16">
        <v>397.6733436755062</v>
      </c>
      <c r="F48" s="16">
        <v>347.34329956808995</v>
      </c>
    </row>
    <row r="49" spans="1:6" x14ac:dyDescent="0.25">
      <c r="A49" s="7">
        <v>41334</v>
      </c>
      <c r="B49" s="7" t="s">
        <v>1</v>
      </c>
      <c r="C49" s="10" t="s">
        <v>18</v>
      </c>
      <c r="D49" s="8" t="s">
        <v>36</v>
      </c>
      <c r="E49" s="16">
        <v>31.260141038696155</v>
      </c>
      <c r="F49" s="16">
        <v>27.30381783448</v>
      </c>
    </row>
    <row r="50" spans="1:6" x14ac:dyDescent="0.25">
      <c r="A50" s="7">
        <v>41365</v>
      </c>
      <c r="B50" s="7" t="s">
        <v>2</v>
      </c>
      <c r="C50" s="10" t="s">
        <v>15</v>
      </c>
      <c r="D50" s="8" t="s">
        <v>37</v>
      </c>
      <c r="E50" s="16">
        <v>4.1710622407697393</v>
      </c>
      <c r="F50" s="16">
        <v>4.3000641657419996</v>
      </c>
    </row>
    <row r="51" spans="1:6" x14ac:dyDescent="0.25">
      <c r="A51" s="7">
        <v>41365</v>
      </c>
      <c r="B51" s="7" t="s">
        <v>2</v>
      </c>
      <c r="C51" s="10" t="s">
        <v>17</v>
      </c>
      <c r="D51" s="8" t="s">
        <v>38</v>
      </c>
      <c r="E51" s="16">
        <v>4.5639561144963592</v>
      </c>
      <c r="F51" s="16">
        <v>4.7051093963879991</v>
      </c>
    </row>
    <row r="52" spans="1:6" x14ac:dyDescent="0.25">
      <c r="A52" s="7">
        <v>41365</v>
      </c>
      <c r="B52" s="7" t="s">
        <v>2</v>
      </c>
      <c r="C52" s="10" t="s">
        <v>18</v>
      </c>
      <c r="D52" s="8" t="s">
        <v>39</v>
      </c>
      <c r="E52" s="16">
        <v>2.3059743380165805</v>
      </c>
      <c r="F52" s="16">
        <v>2.3772931319758563</v>
      </c>
    </row>
    <row r="53" spans="1:6" x14ac:dyDescent="0.25">
      <c r="A53" s="7">
        <v>41365</v>
      </c>
      <c r="B53" s="7" t="s">
        <v>2</v>
      </c>
      <c r="C53" s="10" t="s">
        <v>19</v>
      </c>
      <c r="D53" s="8" t="s">
        <v>40</v>
      </c>
      <c r="E53" s="16">
        <v>1.25935893979532</v>
      </c>
      <c r="F53" s="16">
        <v>1.2983081853560001</v>
      </c>
    </row>
    <row r="54" spans="1:6" x14ac:dyDescent="0.25">
      <c r="A54" s="7">
        <v>41365</v>
      </c>
      <c r="B54" s="7" t="s">
        <v>2</v>
      </c>
      <c r="C54" s="10" t="s">
        <v>11</v>
      </c>
      <c r="D54" s="8" t="s">
        <v>41</v>
      </c>
      <c r="E54" s="16">
        <v>183.32598281566305</v>
      </c>
      <c r="F54" s="16">
        <v>188.9958585728485</v>
      </c>
    </row>
    <row r="55" spans="1:6" x14ac:dyDescent="0.25">
      <c r="A55" s="7">
        <v>41365</v>
      </c>
      <c r="B55" s="7" t="s">
        <v>2</v>
      </c>
      <c r="C55" s="10" t="s">
        <v>14</v>
      </c>
      <c r="D55" s="8" t="s">
        <v>42</v>
      </c>
      <c r="E55" s="16">
        <v>162.22866237568363</v>
      </c>
      <c r="F55" s="16">
        <v>167.24604368627178</v>
      </c>
    </row>
    <row r="56" spans="1:6" x14ac:dyDescent="0.25">
      <c r="A56" s="7">
        <v>41365</v>
      </c>
      <c r="B56" s="7" t="s">
        <v>2</v>
      </c>
      <c r="C56" s="10" t="s">
        <v>13</v>
      </c>
      <c r="D56" s="8" t="s">
        <v>43</v>
      </c>
      <c r="E56" s="16">
        <v>63.552628477608742</v>
      </c>
      <c r="F56" s="16">
        <v>65.518173688256439</v>
      </c>
    </row>
    <row r="57" spans="1:6" x14ac:dyDescent="0.25">
      <c r="A57" s="7">
        <v>41365</v>
      </c>
      <c r="B57" s="7" t="s">
        <v>2</v>
      </c>
      <c r="C57" s="10" t="s">
        <v>16</v>
      </c>
      <c r="D57" s="8" t="s">
        <v>44</v>
      </c>
      <c r="E57" s="16">
        <v>14.536630286523716</v>
      </c>
      <c r="F57" s="16">
        <v>14.986216790230635</v>
      </c>
    </row>
    <row r="58" spans="1:6" x14ac:dyDescent="0.25">
      <c r="A58" s="7">
        <v>41365</v>
      </c>
      <c r="B58" s="7" t="s">
        <v>2</v>
      </c>
      <c r="C58" s="10" t="s">
        <v>17</v>
      </c>
      <c r="D58" s="8" t="s">
        <v>45</v>
      </c>
      <c r="E58" s="16">
        <v>40</v>
      </c>
      <c r="F58" s="16">
        <v>70</v>
      </c>
    </row>
    <row r="59" spans="1:6" x14ac:dyDescent="0.25">
      <c r="A59" s="7">
        <v>41365</v>
      </c>
      <c r="B59" s="7" t="s">
        <v>2</v>
      </c>
      <c r="C59" s="10" t="s">
        <v>20</v>
      </c>
      <c r="D59" s="8" t="s">
        <v>46</v>
      </c>
      <c r="E59" s="16">
        <v>1814.5381354778924</v>
      </c>
      <c r="F59" s="16">
        <v>1870.6578716266933</v>
      </c>
    </row>
    <row r="60" spans="1:6" x14ac:dyDescent="0.25">
      <c r="A60" s="7">
        <v>41365</v>
      </c>
      <c r="B60" s="7" t="s">
        <v>2</v>
      </c>
      <c r="C60" s="10" t="s">
        <v>15</v>
      </c>
      <c r="D60" s="8" t="s">
        <v>47</v>
      </c>
      <c r="E60" s="16">
        <v>1044.9524642624622</v>
      </c>
      <c r="F60" s="16">
        <v>1077.2705817138785</v>
      </c>
    </row>
    <row r="61" spans="1:6" x14ac:dyDescent="0.25">
      <c r="A61" s="7">
        <v>41365</v>
      </c>
      <c r="B61" s="7" t="s">
        <v>2</v>
      </c>
      <c r="C61" s="10" t="s">
        <v>17</v>
      </c>
      <c r="D61" s="8" t="s">
        <v>48</v>
      </c>
      <c r="E61" s="16">
        <v>105.28068510091136</v>
      </c>
      <c r="F61" s="16">
        <v>108.53678876382614</v>
      </c>
    </row>
    <row r="62" spans="1:6" x14ac:dyDescent="0.25">
      <c r="A62" s="7">
        <v>41365</v>
      </c>
      <c r="B62" s="7" t="s">
        <v>2</v>
      </c>
      <c r="C62" s="10" t="s">
        <v>18</v>
      </c>
      <c r="D62" s="8" t="s">
        <v>49</v>
      </c>
      <c r="E62" s="16">
        <v>188.29582733353359</v>
      </c>
      <c r="F62" s="16">
        <v>194.11940962219958</v>
      </c>
    </row>
    <row r="63" spans="1:6" x14ac:dyDescent="0.25">
      <c r="A63" s="7">
        <v>41365</v>
      </c>
      <c r="B63" s="7" t="s">
        <v>2</v>
      </c>
      <c r="C63" s="10" t="s">
        <v>15</v>
      </c>
      <c r="D63" s="8" t="s">
        <v>50</v>
      </c>
      <c r="E63" s="16">
        <v>418.18356192073111</v>
      </c>
      <c r="F63" s="16">
        <v>431.11707414508362</v>
      </c>
    </row>
    <row r="64" spans="1:6" x14ac:dyDescent="0.25">
      <c r="A64" s="7">
        <v>41365</v>
      </c>
      <c r="B64" s="7" t="s">
        <v>2</v>
      </c>
      <c r="C64" s="10" t="s">
        <v>17</v>
      </c>
      <c r="D64" s="8" t="s">
        <v>51</v>
      </c>
      <c r="E64" s="16">
        <v>303.89133385741519</v>
      </c>
      <c r="F64" s="16">
        <v>313.29003490455176</v>
      </c>
    </row>
    <row r="65" spans="1:6" x14ac:dyDescent="0.25">
      <c r="A65" s="7">
        <v>41365</v>
      </c>
      <c r="B65" s="7" t="s">
        <v>2</v>
      </c>
      <c r="C65" s="10" t="s">
        <v>18</v>
      </c>
      <c r="D65" s="8" t="s">
        <v>52</v>
      </c>
      <c r="E65" s="16">
        <v>23.888163760284264</v>
      </c>
      <c r="F65" s="16">
        <v>24.626972948746666</v>
      </c>
    </row>
    <row r="66" spans="1:6" x14ac:dyDescent="0.25">
      <c r="A66" s="7">
        <v>41395</v>
      </c>
      <c r="B66" s="7" t="s">
        <v>2</v>
      </c>
      <c r="C66" s="10" t="s">
        <v>19</v>
      </c>
      <c r="D66" t="s">
        <v>21</v>
      </c>
      <c r="E66" s="16">
        <v>4.4247660265485171</v>
      </c>
      <c r="F66" s="16">
        <v>4.5150673740290994</v>
      </c>
    </row>
    <row r="67" spans="1:6" x14ac:dyDescent="0.25">
      <c r="A67" s="7">
        <v>41395</v>
      </c>
      <c r="B67" s="7" t="s">
        <v>2</v>
      </c>
      <c r="C67" s="10" t="s">
        <v>11</v>
      </c>
      <c r="D67" s="8" t="s">
        <v>22</v>
      </c>
      <c r="E67" s="16">
        <v>4.8415575688832506</v>
      </c>
      <c r="F67" s="16">
        <v>4.9403648662073989</v>
      </c>
    </row>
    <row r="68" spans="1:6" x14ac:dyDescent="0.25">
      <c r="A68" s="7">
        <v>41395</v>
      </c>
      <c r="B68" s="7" t="s">
        <v>2</v>
      </c>
      <c r="C68" s="10" t="s">
        <v>14</v>
      </c>
      <c r="D68" s="8" t="s">
        <v>23</v>
      </c>
      <c r="E68" s="16">
        <v>2.4462346328031561</v>
      </c>
      <c r="F68" s="16">
        <v>2.4961577885746493</v>
      </c>
    </row>
    <row r="69" spans="1:6" x14ac:dyDescent="0.25">
      <c r="A69" s="7">
        <v>41395</v>
      </c>
      <c r="B69" s="7" t="s">
        <v>2</v>
      </c>
      <c r="C69" s="10" t="s">
        <v>13</v>
      </c>
      <c r="D69" s="8" t="s">
        <v>24</v>
      </c>
      <c r="E69" s="16">
        <v>1.3359591227313243</v>
      </c>
      <c r="F69" s="16">
        <v>1.3632235946238003</v>
      </c>
    </row>
    <row r="70" spans="1:6" x14ac:dyDescent="0.25">
      <c r="A70" s="7">
        <v>41395</v>
      </c>
      <c r="B70" s="7" t="s">
        <v>2</v>
      </c>
      <c r="C70" s="10" t="s">
        <v>16</v>
      </c>
      <c r="D70" s="8" t="s">
        <v>25</v>
      </c>
      <c r="E70" s="16">
        <v>194.47673847146112</v>
      </c>
      <c r="F70" s="16">
        <v>198.44565150149094</v>
      </c>
    </row>
    <row r="71" spans="1:6" x14ac:dyDescent="0.25">
      <c r="A71" s="7">
        <v>41395</v>
      </c>
      <c r="B71" s="7" t="s">
        <v>2</v>
      </c>
      <c r="C71" s="10" t="s">
        <v>17</v>
      </c>
      <c r="D71" s="8" t="s">
        <v>26</v>
      </c>
      <c r="E71" s="16">
        <v>172.09617895317365</v>
      </c>
      <c r="F71" s="16">
        <v>175.60834587058537</v>
      </c>
    </row>
    <row r="72" spans="1:6" x14ac:dyDescent="0.25">
      <c r="A72" s="7">
        <v>41395</v>
      </c>
      <c r="B72" s="7" t="s">
        <v>2</v>
      </c>
      <c r="C72" s="10" t="s">
        <v>20</v>
      </c>
      <c r="D72" s="8" t="s">
        <v>27</v>
      </c>
      <c r="E72" s="16">
        <v>67.418200725215883</v>
      </c>
      <c r="F72" s="16">
        <v>68.794082372669266</v>
      </c>
    </row>
    <row r="73" spans="1:6" x14ac:dyDescent="0.25">
      <c r="A73" s="7">
        <v>41395</v>
      </c>
      <c r="B73" s="7" t="s">
        <v>2</v>
      </c>
      <c r="C73" s="10" t="s">
        <v>15</v>
      </c>
      <c r="D73" s="8" t="s">
        <v>28</v>
      </c>
      <c r="E73" s="16">
        <v>15.420817077147323</v>
      </c>
      <c r="F73" s="16">
        <v>15.735527629742167</v>
      </c>
    </row>
    <row r="74" spans="1:6" x14ac:dyDescent="0.25">
      <c r="A74" s="7">
        <v>41395</v>
      </c>
      <c r="B74" s="7" t="s">
        <v>2</v>
      </c>
      <c r="C74" s="10" t="s">
        <v>17</v>
      </c>
      <c r="D74" s="8" t="s">
        <v>29</v>
      </c>
      <c r="E74" s="16">
        <v>100</v>
      </c>
      <c r="F74" s="16">
        <v>112</v>
      </c>
    </row>
    <row r="75" spans="1:6" x14ac:dyDescent="0.25">
      <c r="A75" s="7">
        <v>41395</v>
      </c>
      <c r="B75" s="7" t="s">
        <v>2</v>
      </c>
      <c r="C75" s="10" t="s">
        <v>18</v>
      </c>
      <c r="D75" s="8" t="s">
        <v>30</v>
      </c>
      <c r="E75" s="16">
        <v>1924.9069499038676</v>
      </c>
      <c r="F75" s="16">
        <v>1964.1907652080281</v>
      </c>
    </row>
    <row r="76" spans="1:6" x14ac:dyDescent="0.25">
      <c r="A76" s="7">
        <v>41395</v>
      </c>
      <c r="B76" s="7" t="s">
        <v>2</v>
      </c>
      <c r="C76" s="10" t="s">
        <v>15</v>
      </c>
      <c r="D76" s="8" t="s">
        <v>31</v>
      </c>
      <c r="E76" s="16">
        <v>1108.5114285835809</v>
      </c>
      <c r="F76" s="16">
        <v>1131.1341107995725</v>
      </c>
    </row>
    <row r="77" spans="1:6" x14ac:dyDescent="0.25">
      <c r="A77" s="7">
        <v>41395</v>
      </c>
      <c r="B77" s="7" t="s">
        <v>2</v>
      </c>
      <c r="C77" s="10" t="s">
        <v>17</v>
      </c>
      <c r="D77" s="8" t="s">
        <v>32</v>
      </c>
      <c r="E77" s="16">
        <v>111.68435563797709</v>
      </c>
      <c r="F77" s="16">
        <v>113.96362820201745</v>
      </c>
    </row>
    <row r="78" spans="1:6" x14ac:dyDescent="0.25">
      <c r="A78" s="7">
        <v>41395</v>
      </c>
      <c r="B78" s="7" t="s">
        <v>2</v>
      </c>
      <c r="C78" s="10" t="s">
        <v>18</v>
      </c>
      <c r="D78" s="8" t="s">
        <v>33</v>
      </c>
      <c r="E78" s="16">
        <v>199.7488725012434</v>
      </c>
      <c r="F78" s="16">
        <v>203.82538010330958</v>
      </c>
    </row>
    <row r="79" spans="1:6" x14ac:dyDescent="0.25">
      <c r="A79" s="7">
        <v>41395</v>
      </c>
      <c r="B79" s="7" t="s">
        <v>2</v>
      </c>
      <c r="C79" s="10" t="s">
        <v>19</v>
      </c>
      <c r="D79" s="8" t="s">
        <v>34</v>
      </c>
      <c r="E79" s="16">
        <v>443.61946929529103</v>
      </c>
      <c r="F79" s="16">
        <v>452.67292785233781</v>
      </c>
    </row>
    <row r="80" spans="1:6" x14ac:dyDescent="0.25">
      <c r="A80" s="7">
        <v>41395</v>
      </c>
      <c r="B80" s="7" t="s">
        <v>2</v>
      </c>
      <c r="C80" s="10" t="s">
        <v>11</v>
      </c>
      <c r="D80" s="8" t="s">
        <v>35</v>
      </c>
      <c r="E80" s="16">
        <v>322.37544591678375</v>
      </c>
      <c r="F80" s="16">
        <v>328.95453664977936</v>
      </c>
    </row>
    <row r="81" spans="1:6" x14ac:dyDescent="0.25">
      <c r="A81" s="7">
        <v>41395</v>
      </c>
      <c r="B81" s="7" t="s">
        <v>2</v>
      </c>
      <c r="C81" s="10" t="s">
        <v>14</v>
      </c>
      <c r="D81" s="8" t="s">
        <v>36</v>
      </c>
      <c r="E81" s="16">
        <v>25.341155164260318</v>
      </c>
      <c r="F81" s="16">
        <v>25.858321596183998</v>
      </c>
    </row>
    <row r="82" spans="1:6" x14ac:dyDescent="0.25">
      <c r="A82" s="7">
        <v>41426</v>
      </c>
      <c r="B82" s="7" t="s">
        <v>2</v>
      </c>
      <c r="C82" s="10" t="s">
        <v>13</v>
      </c>
      <c r="D82" s="8" t="s">
        <v>37</v>
      </c>
      <c r="E82" s="16">
        <v>4.8095282897266491</v>
      </c>
      <c r="F82" s="16">
        <v>4.9076819282924991</v>
      </c>
    </row>
    <row r="83" spans="1:6" x14ac:dyDescent="0.25">
      <c r="A83" s="7">
        <v>41426</v>
      </c>
      <c r="B83" s="7" t="s">
        <v>2</v>
      </c>
      <c r="C83" s="10" t="s">
        <v>16</v>
      </c>
      <c r="D83" s="8" t="s">
        <v>38</v>
      </c>
      <c r="E83" s="16">
        <v>5.2625625748730993</v>
      </c>
      <c r="F83" s="16">
        <v>5.3699618110949991</v>
      </c>
    </row>
    <row r="84" spans="1:6" x14ac:dyDescent="0.25">
      <c r="A84" s="7">
        <v>41426</v>
      </c>
      <c r="B84" s="7" t="s">
        <v>2</v>
      </c>
      <c r="C84" s="10" t="s">
        <v>17</v>
      </c>
      <c r="D84" s="8" t="s">
        <v>39</v>
      </c>
      <c r="E84" s="16">
        <v>2.6589506878295173</v>
      </c>
      <c r="F84" s="16">
        <v>2.7132149875811402</v>
      </c>
    </row>
    <row r="85" spans="1:6" x14ac:dyDescent="0.25">
      <c r="A85" s="7">
        <v>41426</v>
      </c>
      <c r="B85" s="7" t="s">
        <v>2</v>
      </c>
      <c r="C85" s="10" t="s">
        <v>20</v>
      </c>
      <c r="D85" s="8" t="s">
        <v>40</v>
      </c>
      <c r="E85" s="16">
        <v>0.42312948122970001</v>
      </c>
      <c r="F85" s="16">
        <v>0.43176477676500002</v>
      </c>
    </row>
    <row r="86" spans="1:6" x14ac:dyDescent="0.25">
      <c r="A86" s="7">
        <v>41426</v>
      </c>
      <c r="B86" s="7" t="s">
        <v>2</v>
      </c>
      <c r="C86" s="10" t="s">
        <v>15</v>
      </c>
      <c r="D86" s="8" t="s">
        <v>41</v>
      </c>
      <c r="E86" s="16">
        <v>211.38775920810988</v>
      </c>
      <c r="F86" s="16">
        <v>215.70179511031623</v>
      </c>
    </row>
    <row r="87" spans="1:6" x14ac:dyDescent="0.25">
      <c r="A87" s="7">
        <v>41426</v>
      </c>
      <c r="B87" s="7" t="s">
        <v>2</v>
      </c>
      <c r="C87" s="10" t="s">
        <v>17</v>
      </c>
      <c r="D87" s="8" t="s">
        <v>42</v>
      </c>
      <c r="E87" s="16">
        <v>187.06106407953655</v>
      </c>
      <c r="F87" s="16">
        <v>190.87863681585364</v>
      </c>
    </row>
    <row r="88" spans="1:6" x14ac:dyDescent="0.25">
      <c r="A88" s="7">
        <v>41426</v>
      </c>
      <c r="B88" s="7" t="s">
        <v>2</v>
      </c>
      <c r="C88" s="10" t="s">
        <v>18</v>
      </c>
      <c r="D88" s="8" t="s">
        <v>43</v>
      </c>
      <c r="E88" s="16">
        <v>73.280652962191169</v>
      </c>
      <c r="F88" s="16">
        <v>74.776176492031809</v>
      </c>
    </row>
    <row r="89" spans="1:6" x14ac:dyDescent="0.25">
      <c r="A89" s="7">
        <v>41426</v>
      </c>
      <c r="B89" s="7" t="s">
        <v>2</v>
      </c>
      <c r="C89" s="10" t="s">
        <v>15</v>
      </c>
      <c r="D89" s="8" t="s">
        <v>44</v>
      </c>
      <c r="E89" s="16">
        <v>16.761757692551441</v>
      </c>
      <c r="F89" s="16">
        <v>17.103834380154531</v>
      </c>
    </row>
    <row r="90" spans="1:6" x14ac:dyDescent="0.25">
      <c r="A90" s="7">
        <v>41426</v>
      </c>
      <c r="B90" s="7" t="s">
        <v>2</v>
      </c>
      <c r="C90" s="10" t="s">
        <v>17</v>
      </c>
      <c r="D90" s="8" t="s">
        <v>45</v>
      </c>
      <c r="E90" s="16">
        <v>29</v>
      </c>
      <c r="F90" s="16">
        <v>44</v>
      </c>
    </row>
    <row r="91" spans="1:6" x14ac:dyDescent="0.25">
      <c r="A91" s="7">
        <v>41426</v>
      </c>
      <c r="B91" s="7" t="s">
        <v>2</v>
      </c>
      <c r="C91" s="10" t="s">
        <v>18</v>
      </c>
      <c r="D91" s="8" t="s">
        <v>46</v>
      </c>
      <c r="E91" s="16">
        <v>1944.1560194029062</v>
      </c>
      <c r="F91" s="16">
        <v>1983.8326728601085</v>
      </c>
    </row>
    <row r="92" spans="1:6" x14ac:dyDescent="0.25">
      <c r="A92" s="7">
        <v>41426</v>
      </c>
      <c r="B92" s="7" t="s">
        <v>2</v>
      </c>
      <c r="C92" s="10" t="s">
        <v>19</v>
      </c>
      <c r="D92" s="8" t="s">
        <v>47</v>
      </c>
      <c r="E92" s="16">
        <v>1119.5965428694169</v>
      </c>
      <c r="F92" s="16">
        <v>1142.4454519075682</v>
      </c>
    </row>
    <row r="93" spans="1:6" x14ac:dyDescent="0.25">
      <c r="A93" s="7">
        <v>41426</v>
      </c>
      <c r="B93" s="7" t="s">
        <v>2</v>
      </c>
      <c r="C93" s="10" t="s">
        <v>11</v>
      </c>
      <c r="D93" s="8" t="s">
        <v>48</v>
      </c>
      <c r="E93" s="16">
        <v>112.80119919435687</v>
      </c>
      <c r="F93" s="16">
        <v>115.10326448403762</v>
      </c>
    </row>
    <row r="94" spans="1:6" x14ac:dyDescent="0.25">
      <c r="A94" s="7">
        <v>41426</v>
      </c>
      <c r="B94" s="7" t="s">
        <v>2</v>
      </c>
      <c r="C94" s="10" t="s">
        <v>14</v>
      </c>
      <c r="D94" s="8" t="s">
        <v>49</v>
      </c>
      <c r="E94" s="16">
        <v>201.74636122625583</v>
      </c>
      <c r="F94" s="16">
        <v>205.86363390434269</v>
      </c>
    </row>
    <row r="95" spans="1:6" x14ac:dyDescent="0.25">
      <c r="A95" s="7">
        <v>41426</v>
      </c>
      <c r="B95" s="7" t="s">
        <v>2</v>
      </c>
      <c r="C95" s="10" t="s">
        <v>13</v>
      </c>
      <c r="D95" s="8" t="s">
        <v>50</v>
      </c>
      <c r="E95" s="16">
        <v>448.05566398824396</v>
      </c>
      <c r="F95" s="16">
        <v>457.19965713086117</v>
      </c>
    </row>
    <row r="96" spans="1:6" x14ac:dyDescent="0.25">
      <c r="A96" s="7">
        <v>41426</v>
      </c>
      <c r="B96" s="7" t="s">
        <v>2</v>
      </c>
      <c r="C96" s="10" t="s">
        <v>16</v>
      </c>
      <c r="D96" s="8" t="s">
        <v>51</v>
      </c>
      <c r="E96" s="16">
        <v>325.59920037595163</v>
      </c>
      <c r="F96" s="16">
        <v>332.24408201627716</v>
      </c>
    </row>
    <row r="97" spans="1:6" x14ac:dyDescent="0.25">
      <c r="A97" s="7">
        <v>41426</v>
      </c>
      <c r="B97" s="7" t="s">
        <v>2</v>
      </c>
      <c r="C97" s="10" t="s">
        <v>17</v>
      </c>
      <c r="D97" s="8" t="s">
        <v>52</v>
      </c>
      <c r="E97" s="16">
        <v>25.594566715902921</v>
      </c>
      <c r="F97" s="16">
        <v>26.11690481214584</v>
      </c>
    </row>
    <row r="98" spans="1:6" x14ac:dyDescent="0.25">
      <c r="A98" s="7">
        <v>41456</v>
      </c>
      <c r="B98" s="7" t="s">
        <v>3</v>
      </c>
      <c r="C98" s="10" t="s">
        <v>20</v>
      </c>
      <c r="D98" t="s">
        <v>21</v>
      </c>
      <c r="E98" s="16">
        <v>4.7089208101966529</v>
      </c>
      <c r="F98" s="16">
        <v>4.9567587475754245</v>
      </c>
    </row>
    <row r="99" spans="1:6" x14ac:dyDescent="0.25">
      <c r="A99" s="7">
        <v>41456</v>
      </c>
      <c r="B99" s="7" t="s">
        <v>3</v>
      </c>
      <c r="C99" s="10" t="s">
        <v>15</v>
      </c>
      <c r="D99" s="8" t="s">
        <v>22</v>
      </c>
      <c r="E99" s="16">
        <v>5.1524783577456512</v>
      </c>
      <c r="F99" s="16">
        <v>5.4236614292059491</v>
      </c>
    </row>
    <row r="100" spans="1:6" x14ac:dyDescent="0.25">
      <c r="A100" s="7">
        <v>41456</v>
      </c>
      <c r="B100" s="7" t="s">
        <v>3</v>
      </c>
      <c r="C100" s="10" t="s">
        <v>17</v>
      </c>
      <c r="D100" s="8" t="s">
        <v>23</v>
      </c>
      <c r="E100" s="16">
        <v>2.6033297805841036</v>
      </c>
      <c r="F100" s="16">
        <v>2.7403471374569515</v>
      </c>
    </row>
    <row r="101" spans="1:6" x14ac:dyDescent="0.25">
      <c r="A101" s="7">
        <v>41456</v>
      </c>
      <c r="B101" s="7" t="s">
        <v>3</v>
      </c>
      <c r="C101" s="10" t="s">
        <v>18</v>
      </c>
      <c r="D101" s="8" t="s">
        <v>24</v>
      </c>
      <c r="E101" s="16">
        <v>0.4142783033060175</v>
      </c>
      <c r="F101" s="16">
        <v>0.43608242453265</v>
      </c>
    </row>
    <row r="102" spans="1:6" x14ac:dyDescent="0.25">
      <c r="A102" s="7">
        <v>41456</v>
      </c>
      <c r="B102" s="7" t="s">
        <v>3</v>
      </c>
      <c r="C102" s="10" t="s">
        <v>15</v>
      </c>
      <c r="D102" s="8" t="s">
        <v>25</v>
      </c>
      <c r="E102" s="16">
        <v>206.96587240834842</v>
      </c>
      <c r="F102" s="16">
        <v>217.8588130614194</v>
      </c>
    </row>
    <row r="103" spans="1:6" x14ac:dyDescent="0.25">
      <c r="A103" s="7">
        <v>41456</v>
      </c>
      <c r="B103" s="7" t="s">
        <v>3</v>
      </c>
      <c r="C103" s="10" t="s">
        <v>17</v>
      </c>
      <c r="D103" s="8" t="s">
        <v>26</v>
      </c>
      <c r="E103" s="16">
        <v>183.14805202481156</v>
      </c>
      <c r="F103" s="16">
        <v>192.78742318401217</v>
      </c>
    </row>
    <row r="104" spans="1:6" x14ac:dyDescent="0.25">
      <c r="A104" s="7">
        <v>41456</v>
      </c>
      <c r="B104" s="7" t="s">
        <v>3</v>
      </c>
      <c r="C104" s="10" t="s">
        <v>18</v>
      </c>
      <c r="D104" s="8" t="s">
        <v>27</v>
      </c>
      <c r="E104" s="16">
        <v>71.747741344104512</v>
      </c>
      <c r="F104" s="16">
        <v>75.523938256952121</v>
      </c>
    </row>
    <row r="105" spans="1:6" x14ac:dyDescent="0.25">
      <c r="A105" s="7">
        <v>41456</v>
      </c>
      <c r="B105" s="7" t="s">
        <v>3</v>
      </c>
      <c r="C105" s="10" t="s">
        <v>19</v>
      </c>
      <c r="D105" s="8" t="s">
        <v>28</v>
      </c>
      <c r="E105" s="16">
        <v>16.411129087758273</v>
      </c>
      <c r="F105" s="16">
        <v>17.274872723956076</v>
      </c>
    </row>
    <row r="106" spans="1:6" x14ac:dyDescent="0.25">
      <c r="A106" s="7">
        <v>41456</v>
      </c>
      <c r="B106" s="7" t="s">
        <v>3</v>
      </c>
      <c r="C106" s="10" t="s">
        <v>11</v>
      </c>
      <c r="D106" s="8" t="s">
        <v>29</v>
      </c>
      <c r="E106" s="16">
        <v>1259.6348311286438</v>
      </c>
      <c r="F106" s="16">
        <v>1325.9314011880463</v>
      </c>
    </row>
    <row r="107" spans="1:6" x14ac:dyDescent="0.25">
      <c r="A107" s="7">
        <v>41456</v>
      </c>
      <c r="B107" s="7" t="s">
        <v>3</v>
      </c>
      <c r="C107" s="10" t="s">
        <v>14</v>
      </c>
      <c r="D107" s="8" t="s">
        <v>30</v>
      </c>
      <c r="E107" s="16">
        <v>1950.9741606802304</v>
      </c>
      <c r="F107" s="16">
        <v>2053.6570112423478</v>
      </c>
    </row>
    <row r="108" spans="1:6" x14ac:dyDescent="0.25">
      <c r="A108" s="7">
        <v>41456</v>
      </c>
      <c r="B108" s="7" t="s">
        <v>3</v>
      </c>
      <c r="C108" s="10" t="s">
        <v>13</v>
      </c>
      <c r="D108" s="8" t="s">
        <v>31</v>
      </c>
      <c r="E108" s="16">
        <v>1123.5229599505067</v>
      </c>
      <c r="F108" s="16">
        <v>1182.655747316323</v>
      </c>
    </row>
    <row r="109" spans="1:6" x14ac:dyDescent="0.25">
      <c r="A109" s="7">
        <v>41456</v>
      </c>
      <c r="B109" s="7" t="s">
        <v>3</v>
      </c>
      <c r="C109" s="10" t="s">
        <v>16</v>
      </c>
      <c r="D109" s="8" t="s">
        <v>32</v>
      </c>
      <c r="E109" s="16">
        <v>113.19679219444691</v>
      </c>
      <c r="F109" s="16">
        <v>119.15451809941781</v>
      </c>
    </row>
    <row r="110" spans="1:6" x14ac:dyDescent="0.25">
      <c r="A110" s="7">
        <v>41456</v>
      </c>
      <c r="B110" s="7" t="s">
        <v>3</v>
      </c>
      <c r="C110" s="10" t="s">
        <v>17</v>
      </c>
      <c r="D110" s="8" t="s">
        <v>33</v>
      </c>
      <c r="E110" s="16">
        <v>202.45388427445707</v>
      </c>
      <c r="F110" s="16">
        <v>213.10935186784954</v>
      </c>
    </row>
    <row r="111" spans="1:6" x14ac:dyDescent="0.25">
      <c r="A111" s="7">
        <v>41456</v>
      </c>
      <c r="B111" s="7" t="s">
        <v>3</v>
      </c>
      <c r="C111" s="10" t="s">
        <v>20</v>
      </c>
      <c r="D111" s="8" t="s">
        <v>34</v>
      </c>
      <c r="E111" s="16">
        <v>449.62699200239967</v>
      </c>
      <c r="F111" s="16">
        <v>473.29157052884176</v>
      </c>
    </row>
    <row r="112" spans="1:6" x14ac:dyDescent="0.25">
      <c r="A112" s="7">
        <v>41456</v>
      </c>
      <c r="B112" s="7" t="s">
        <v>3</v>
      </c>
      <c r="C112" s="10" t="s">
        <v>15</v>
      </c>
      <c r="D112" s="8" t="s">
        <v>35</v>
      </c>
      <c r="E112" s="16">
        <v>326.74107444664929</v>
      </c>
      <c r="F112" s="16">
        <v>343.93797310173613</v>
      </c>
    </row>
    <row r="113" spans="1:6" x14ac:dyDescent="0.25">
      <c r="A113" s="7">
        <v>41456</v>
      </c>
      <c r="B113" s="7" t="s">
        <v>3</v>
      </c>
      <c r="C113" s="10" t="s">
        <v>17</v>
      </c>
      <c r="D113" s="8" t="s">
        <v>36</v>
      </c>
      <c r="E113" s="16">
        <v>25.684326678611331</v>
      </c>
      <c r="F113" s="16">
        <v>27.036133345906666</v>
      </c>
    </row>
    <row r="114" spans="1:6" x14ac:dyDescent="0.25">
      <c r="A114" s="7">
        <v>41487</v>
      </c>
      <c r="B114" s="7" t="s">
        <v>3</v>
      </c>
      <c r="C114" s="10" t="s">
        <v>18</v>
      </c>
      <c r="D114" s="8" t="s">
        <v>37</v>
      </c>
      <c r="E114" s="16">
        <v>4.484686485901574</v>
      </c>
      <c r="F114" s="16">
        <v>4.7207226167384988</v>
      </c>
    </row>
    <row r="115" spans="1:6" x14ac:dyDescent="0.25">
      <c r="A115" s="7">
        <v>41487</v>
      </c>
      <c r="B115" s="7" t="s">
        <v>3</v>
      </c>
      <c r="C115" s="10" t="s">
        <v>15</v>
      </c>
      <c r="D115" s="8" t="s">
        <v>38</v>
      </c>
      <c r="E115" s="16">
        <v>4.9071222454720491</v>
      </c>
      <c r="F115" s="16">
        <v>5.1653918373389995</v>
      </c>
    </row>
    <row r="116" spans="1:6" x14ac:dyDescent="0.25">
      <c r="A116" s="7">
        <v>41487</v>
      </c>
      <c r="B116" s="7" t="s">
        <v>3</v>
      </c>
      <c r="C116" s="10" t="s">
        <v>17</v>
      </c>
      <c r="D116" s="8" t="s">
        <v>39</v>
      </c>
      <c r="E116" s="16">
        <v>2.837629460836673</v>
      </c>
      <c r="F116" s="16">
        <v>2.9869783798280771</v>
      </c>
    </row>
    <row r="117" spans="1:6" x14ac:dyDescent="0.25">
      <c r="A117" s="7">
        <v>41487</v>
      </c>
      <c r="B117" s="7" t="s">
        <v>3</v>
      </c>
      <c r="C117" s="10" t="s">
        <v>18</v>
      </c>
      <c r="D117" s="8" t="s">
        <v>40</v>
      </c>
      <c r="E117" s="16">
        <v>0.45156335060355907</v>
      </c>
      <c r="F117" s="16">
        <v>0.47532984274058854</v>
      </c>
    </row>
    <row r="118" spans="1:6" x14ac:dyDescent="0.25">
      <c r="A118" s="7">
        <v>41487</v>
      </c>
      <c r="B118" s="7" t="s">
        <v>3</v>
      </c>
      <c r="C118" s="10" t="s">
        <v>19</v>
      </c>
      <c r="D118" s="8" t="s">
        <v>41</v>
      </c>
      <c r="E118" s="16">
        <v>225.59280092509979</v>
      </c>
      <c r="F118" s="16">
        <v>237.46610623694716</v>
      </c>
    </row>
    <row r="119" spans="1:6" x14ac:dyDescent="0.25">
      <c r="A119" s="7">
        <v>41487</v>
      </c>
      <c r="B119" s="7" t="s">
        <v>3</v>
      </c>
      <c r="C119" s="10" t="s">
        <v>11</v>
      </c>
      <c r="D119" s="8" t="s">
        <v>42</v>
      </c>
      <c r="E119" s="16">
        <v>199.63137670704461</v>
      </c>
      <c r="F119" s="16">
        <v>210.13829127057329</v>
      </c>
    </row>
    <row r="120" spans="1:6" x14ac:dyDescent="0.25">
      <c r="A120" s="7">
        <v>41487</v>
      </c>
      <c r="B120" s="7" t="s">
        <v>3</v>
      </c>
      <c r="C120" s="10" t="s">
        <v>14</v>
      </c>
      <c r="D120" s="8" t="s">
        <v>43</v>
      </c>
      <c r="E120" s="16">
        <v>78.205038065073921</v>
      </c>
      <c r="F120" s="16">
        <v>82.321092700077813</v>
      </c>
    </row>
    <row r="121" spans="1:6" x14ac:dyDescent="0.25">
      <c r="A121" s="7">
        <v>41487</v>
      </c>
      <c r="B121" s="7" t="s">
        <v>3</v>
      </c>
      <c r="C121" s="10" t="s">
        <v>13</v>
      </c>
      <c r="D121" s="8" t="s">
        <v>44</v>
      </c>
      <c r="E121" s="16">
        <v>17.888130705656518</v>
      </c>
      <c r="F121" s="16">
        <v>18.829611269112124</v>
      </c>
    </row>
    <row r="122" spans="1:6" x14ac:dyDescent="0.25">
      <c r="A122" s="7">
        <v>41487</v>
      </c>
      <c r="B122" s="7" t="s">
        <v>3</v>
      </c>
      <c r="C122" s="10" t="s">
        <v>16</v>
      </c>
      <c r="D122" s="8" t="s">
        <v>45</v>
      </c>
      <c r="E122" s="16">
        <v>1373.001965930222</v>
      </c>
      <c r="F122" s="16">
        <v>1445.2652272949706</v>
      </c>
    </row>
    <row r="123" spans="1:6" x14ac:dyDescent="0.25">
      <c r="A123" s="7">
        <v>41487</v>
      </c>
      <c r="B123" s="7" t="s">
        <v>3</v>
      </c>
      <c r="C123" s="10" t="s">
        <v>17</v>
      </c>
      <c r="D123" s="8" t="s">
        <v>46</v>
      </c>
      <c r="E123" s="16">
        <v>2.837629460836673</v>
      </c>
      <c r="F123" s="16">
        <v>2.9869783798280771</v>
      </c>
    </row>
    <row r="124" spans="1:6" x14ac:dyDescent="0.25">
      <c r="A124" s="7">
        <v>41487</v>
      </c>
      <c r="B124" s="7" t="s">
        <v>3</v>
      </c>
      <c r="C124" s="10" t="s">
        <v>20</v>
      </c>
      <c r="D124" s="8" t="s">
        <v>47</v>
      </c>
      <c r="E124" s="16">
        <v>1224.6400263460525</v>
      </c>
      <c r="F124" s="16">
        <v>1289.0947645747922</v>
      </c>
    </row>
    <row r="125" spans="1:6" x14ac:dyDescent="0.25">
      <c r="A125" s="7">
        <v>41487</v>
      </c>
      <c r="B125" s="7" t="s">
        <v>3</v>
      </c>
      <c r="C125" s="10" t="s">
        <v>15</v>
      </c>
      <c r="D125" s="8" t="s">
        <v>48</v>
      </c>
      <c r="E125" s="16">
        <v>123.38450349194714</v>
      </c>
      <c r="F125" s="16">
        <v>129.87842472836542</v>
      </c>
    </row>
    <row r="126" spans="1:6" x14ac:dyDescent="0.25">
      <c r="A126" s="7">
        <v>41487</v>
      </c>
      <c r="B126" s="7" t="s">
        <v>3</v>
      </c>
      <c r="C126" s="10" t="s">
        <v>17</v>
      </c>
      <c r="D126" s="8" t="s">
        <v>49</v>
      </c>
      <c r="E126" s="16">
        <v>220.67473385915818</v>
      </c>
      <c r="F126" s="16">
        <v>232.289193535956</v>
      </c>
    </row>
    <row r="127" spans="1:6" x14ac:dyDescent="0.25">
      <c r="A127" s="7">
        <v>41487</v>
      </c>
      <c r="B127" s="7" t="s">
        <v>3</v>
      </c>
      <c r="C127" s="10" t="s">
        <v>18</v>
      </c>
      <c r="D127" s="8" t="s">
        <v>50</v>
      </c>
      <c r="E127" s="16">
        <v>490.09342128261568</v>
      </c>
      <c r="F127" s="16">
        <v>515.88781187643758</v>
      </c>
    </row>
    <row r="128" spans="1:6" x14ac:dyDescent="0.25">
      <c r="A128" s="7">
        <v>41487</v>
      </c>
      <c r="B128" s="7" t="s">
        <v>3</v>
      </c>
      <c r="C128" s="10" t="s">
        <v>15</v>
      </c>
      <c r="D128" s="8" t="s">
        <v>51</v>
      </c>
      <c r="E128" s="16">
        <v>356.14777114684773</v>
      </c>
      <c r="F128" s="16">
        <v>374.89239068089239</v>
      </c>
    </row>
    <row r="129" spans="1:6" x14ac:dyDescent="0.25">
      <c r="A129" s="7">
        <v>41487</v>
      </c>
      <c r="B129" s="7" t="s">
        <v>3</v>
      </c>
      <c r="C129" s="10" t="s">
        <v>17</v>
      </c>
      <c r="D129" s="8" t="s">
        <v>52</v>
      </c>
      <c r="E129" s="16">
        <v>27.995916079686353</v>
      </c>
      <c r="F129" s="16">
        <v>29.469385347038269</v>
      </c>
    </row>
    <row r="130" spans="1:6" x14ac:dyDescent="0.25">
      <c r="A130" s="7">
        <v>41518</v>
      </c>
      <c r="B130" s="7" t="s">
        <v>3</v>
      </c>
      <c r="C130" s="10" t="s">
        <v>18</v>
      </c>
      <c r="D130" t="s">
        <v>21</v>
      </c>
      <c r="E130" s="16">
        <v>4.6512036906215091</v>
      </c>
      <c r="F130" s="16">
        <v>5.1455876522449637</v>
      </c>
    </row>
    <row r="131" spans="1:6" x14ac:dyDescent="0.25">
      <c r="A131" s="7">
        <v>41518</v>
      </c>
      <c r="B131" s="7" t="s">
        <v>3</v>
      </c>
      <c r="C131" s="10" t="s">
        <v>19</v>
      </c>
      <c r="D131" s="8" t="s">
        <v>22</v>
      </c>
      <c r="E131" s="16">
        <v>5.089324564876935</v>
      </c>
      <c r="F131" s="16">
        <v>5.6302771026995098</v>
      </c>
    </row>
    <row r="132" spans="1:6" x14ac:dyDescent="0.25">
      <c r="A132" s="7">
        <v>41518</v>
      </c>
      <c r="B132" s="7" t="s">
        <v>3</v>
      </c>
      <c r="C132" s="10" t="s">
        <v>11</v>
      </c>
      <c r="D132" s="8" t="s">
        <v>23</v>
      </c>
      <c r="E132" s="16">
        <v>2.5459612231198201</v>
      </c>
      <c r="F132" s="16">
        <v>2.8165755585366123</v>
      </c>
    </row>
    <row r="133" spans="1:6" x14ac:dyDescent="0.25">
      <c r="A133" s="7">
        <v>41518</v>
      </c>
      <c r="B133" s="7" t="s">
        <v>3</v>
      </c>
      <c r="C133" s="10" t="s">
        <v>14</v>
      </c>
      <c r="D133" s="8" t="s">
        <v>24</v>
      </c>
      <c r="E133" s="16">
        <v>0.40514901479763449</v>
      </c>
      <c r="F133" s="16">
        <v>0.44821295873700001</v>
      </c>
    </row>
    <row r="134" spans="1:6" x14ac:dyDescent="0.25">
      <c r="A134" s="7">
        <v>41518</v>
      </c>
      <c r="B134" s="7" t="s">
        <v>3</v>
      </c>
      <c r="C134" s="10" t="s">
        <v>13</v>
      </c>
      <c r="D134" s="8" t="s">
        <v>25</v>
      </c>
      <c r="E134" s="16">
        <v>202.40504664091907</v>
      </c>
      <c r="F134" s="16">
        <v>223.91900635261399</v>
      </c>
    </row>
    <row r="135" spans="1:6" x14ac:dyDescent="0.25">
      <c r="A135" s="7">
        <v>41518</v>
      </c>
      <c r="B135" s="7" t="s">
        <v>3</v>
      </c>
      <c r="C135" s="10" t="s">
        <v>16</v>
      </c>
      <c r="D135" s="8" t="s">
        <v>26</v>
      </c>
      <c r="E135" s="16">
        <v>179.11209022488171</v>
      </c>
      <c r="F135" s="16">
        <v>198.15020393264808</v>
      </c>
    </row>
    <row r="136" spans="1:6" x14ac:dyDescent="0.25">
      <c r="A136" s="7">
        <v>41518</v>
      </c>
      <c r="B136" s="7" t="s">
        <v>3</v>
      </c>
      <c r="C136" s="10" t="s">
        <v>17</v>
      </c>
      <c r="D136" s="8" t="s">
        <v>27</v>
      </c>
      <c r="E136" s="16">
        <v>70.166664504385665</v>
      </c>
      <c r="F136" s="16">
        <v>77.624792739347313</v>
      </c>
    </row>
    <row r="137" spans="1:6" x14ac:dyDescent="0.25">
      <c r="A137" s="7">
        <v>41518</v>
      </c>
      <c r="B137" s="7" t="s">
        <v>3</v>
      </c>
      <c r="C137" s="10" t="s">
        <v>20</v>
      </c>
      <c r="D137" s="8" t="s">
        <v>28</v>
      </c>
      <c r="E137" s="16">
        <v>16.049483471768113</v>
      </c>
      <c r="F137" s="16">
        <v>17.755409023208035</v>
      </c>
    </row>
    <row r="138" spans="1:6" x14ac:dyDescent="0.25">
      <c r="A138" s="7">
        <v>41518</v>
      </c>
      <c r="B138" s="7" t="s">
        <v>3</v>
      </c>
      <c r="C138" s="10" t="s">
        <v>15</v>
      </c>
      <c r="D138" s="8" t="s">
        <v>29</v>
      </c>
      <c r="E138" s="16">
        <v>1231.8767523279612</v>
      </c>
      <c r="F138" s="16">
        <v>1362.814924370552</v>
      </c>
    </row>
    <row r="139" spans="1:6" x14ac:dyDescent="0.25">
      <c r="A139" s="7">
        <v>41518</v>
      </c>
      <c r="B139" s="7" t="s">
        <v>3</v>
      </c>
      <c r="C139" s="10" t="s">
        <v>17</v>
      </c>
      <c r="D139" s="8" t="s">
        <v>30</v>
      </c>
      <c r="E139" s="16">
        <v>44</v>
      </c>
      <c r="F139" s="16">
        <v>60</v>
      </c>
    </row>
    <row r="140" spans="1:6" x14ac:dyDescent="0.25">
      <c r="A140" s="7">
        <v>41518</v>
      </c>
      <c r="B140" s="7" t="s">
        <v>3</v>
      </c>
      <c r="C140" s="10" t="s">
        <v>18</v>
      </c>
      <c r="D140" s="8" t="s">
        <v>31</v>
      </c>
      <c r="E140" s="16">
        <v>1153.7025413318358</v>
      </c>
      <c r="F140" s="16">
        <v>1276.3314500740516</v>
      </c>
    </row>
    <row r="141" spans="1:6" x14ac:dyDescent="0.25">
      <c r="A141" s="7">
        <v>41518</v>
      </c>
      <c r="B141" s="7" t="s">
        <v>3</v>
      </c>
      <c r="C141" s="10" t="s">
        <v>15</v>
      </c>
      <c r="D141" s="8" t="s">
        <v>32</v>
      </c>
      <c r="E141" s="16">
        <v>106.63984845816411</v>
      </c>
      <c r="F141" s="16">
        <v>117.97477039546318</v>
      </c>
    </row>
    <row r="142" spans="1:6" x14ac:dyDescent="0.25">
      <c r="A142" s="7">
        <v>41518</v>
      </c>
      <c r="B142" s="7" t="s">
        <v>3</v>
      </c>
      <c r="C142" s="10" t="s">
        <v>17</v>
      </c>
      <c r="D142" s="8" t="s">
        <v>33</v>
      </c>
      <c r="E142" s="16">
        <v>190.72670806526546</v>
      </c>
      <c r="F142" s="16">
        <v>210.99935828499954</v>
      </c>
    </row>
    <row r="143" spans="1:6" x14ac:dyDescent="0.25">
      <c r="A143" s="7">
        <v>41518</v>
      </c>
      <c r="B143" s="7" t="s">
        <v>3</v>
      </c>
      <c r="C143" s="10" t="s">
        <v>18</v>
      </c>
      <c r="D143" s="8" t="s">
        <v>34</v>
      </c>
      <c r="E143" s="16">
        <v>423.58227084272676</v>
      </c>
      <c r="F143" s="16">
        <v>468.60551537509087</v>
      </c>
    </row>
    <row r="144" spans="1:6" x14ac:dyDescent="0.25">
      <c r="A144" s="7">
        <v>41518</v>
      </c>
      <c r="B144" s="7" t="s">
        <v>3</v>
      </c>
      <c r="C144" s="10" t="s">
        <v>19</v>
      </c>
      <c r="D144" s="8" t="s">
        <v>35</v>
      </c>
      <c r="E144" s="16">
        <v>307.81454128306763</v>
      </c>
      <c r="F144" s="16">
        <v>340.53264663538232</v>
      </c>
    </row>
    <row r="145" spans="1:6" x14ac:dyDescent="0.25">
      <c r="A145" s="7">
        <v>41518</v>
      </c>
      <c r="B145" s="7" t="s">
        <v>3</v>
      </c>
      <c r="C145" s="10" t="s">
        <v>11</v>
      </c>
      <c r="D145" s="8" t="s">
        <v>36</v>
      </c>
      <c r="E145" s="16">
        <v>24.196557620220791</v>
      </c>
      <c r="F145" s="16">
        <v>26.768448857333333</v>
      </c>
    </row>
    <row r="146" spans="1:6" x14ac:dyDescent="0.25">
      <c r="A146" s="7">
        <v>41548</v>
      </c>
      <c r="B146" s="7" t="s">
        <v>4</v>
      </c>
      <c r="C146" s="10" t="s">
        <v>14</v>
      </c>
      <c r="D146" s="8" t="s">
        <v>37</v>
      </c>
      <c r="E146" s="16">
        <v>4.7207226167384988</v>
      </c>
      <c r="F146" s="16">
        <v>4.6739827888499992</v>
      </c>
    </row>
    <row r="147" spans="1:6" x14ac:dyDescent="0.25">
      <c r="A147" s="7">
        <v>41548</v>
      </c>
      <c r="B147" s="7" t="s">
        <v>4</v>
      </c>
      <c r="C147" s="10" t="s">
        <v>13</v>
      </c>
      <c r="D147" s="8" t="s">
        <v>38</v>
      </c>
      <c r="E147" s="16">
        <v>5.1653918373389995</v>
      </c>
      <c r="F147" s="16">
        <v>5.1142493438999992</v>
      </c>
    </row>
    <row r="148" spans="1:6" x14ac:dyDescent="0.25">
      <c r="A148" s="7">
        <v>41548</v>
      </c>
      <c r="B148" s="7" t="s">
        <v>4</v>
      </c>
      <c r="C148" s="10" t="s">
        <v>16</v>
      </c>
      <c r="D148" s="8" t="s">
        <v>39</v>
      </c>
      <c r="E148" s="16">
        <v>2.6098544166256681</v>
      </c>
      <c r="F148" s="16">
        <v>2.5840142738868002</v>
      </c>
    </row>
    <row r="149" spans="1:6" x14ac:dyDescent="0.25">
      <c r="A149" s="7">
        <v>41548</v>
      </c>
      <c r="B149" s="7" t="s">
        <v>4</v>
      </c>
      <c r="C149" s="10" t="s">
        <v>17</v>
      </c>
      <c r="D149" s="8" t="s">
        <v>40</v>
      </c>
      <c r="E149" s="16">
        <v>0.41531659479299998</v>
      </c>
      <c r="F149" s="16">
        <v>0.4112045493</v>
      </c>
    </row>
    <row r="150" spans="1:6" x14ac:dyDescent="0.25">
      <c r="A150" s="7">
        <v>41548</v>
      </c>
      <c r="B150" s="7" t="s">
        <v>4</v>
      </c>
      <c r="C150" s="10" t="s">
        <v>20</v>
      </c>
      <c r="D150" s="8" t="s">
        <v>41</v>
      </c>
      <c r="E150" s="16">
        <v>207.48458386801846</v>
      </c>
      <c r="F150" s="16">
        <v>205.43028105744401</v>
      </c>
    </row>
    <row r="151" spans="1:6" x14ac:dyDescent="0.25">
      <c r="A151" s="7">
        <v>41548</v>
      </c>
      <c r="B151" s="7" t="s">
        <v>4</v>
      </c>
      <c r="C151" s="10" t="s">
        <v>15</v>
      </c>
      <c r="D151" s="8" t="s">
        <v>42</v>
      </c>
      <c r="E151" s="16">
        <v>183.60706969905922</v>
      </c>
      <c r="F151" s="16">
        <v>181.78917791986061</v>
      </c>
    </row>
    <row r="152" spans="1:6" x14ac:dyDescent="0.25">
      <c r="A152" s="7">
        <v>41548</v>
      </c>
      <c r="B152" s="7" t="s">
        <v>4</v>
      </c>
      <c r="C152" s="10" t="s">
        <v>17</v>
      </c>
      <c r="D152" s="8" t="s">
        <v>43</v>
      </c>
      <c r="E152" s="16">
        <v>71.927560244716304</v>
      </c>
      <c r="F152" s="16">
        <v>71.215406182887435</v>
      </c>
    </row>
    <row r="153" spans="1:6" x14ac:dyDescent="0.25">
      <c r="A153" s="7">
        <v>41548</v>
      </c>
      <c r="B153" s="7" t="s">
        <v>4</v>
      </c>
      <c r="C153" s="10" t="s">
        <v>18</v>
      </c>
      <c r="D153" s="8" t="s">
        <v>44</v>
      </c>
      <c r="E153" s="16">
        <v>16.452259737101024</v>
      </c>
      <c r="F153" s="16">
        <v>16.289366076337647</v>
      </c>
    </row>
    <row r="154" spans="1:6" x14ac:dyDescent="0.25">
      <c r="A154" s="7">
        <v>41548</v>
      </c>
      <c r="B154" s="7" t="s">
        <v>4</v>
      </c>
      <c r="C154" s="10" t="s">
        <v>15</v>
      </c>
      <c r="D154" s="8" t="s">
        <v>45</v>
      </c>
      <c r="E154" s="16">
        <v>1262.791810655282</v>
      </c>
      <c r="F154" s="16">
        <v>1250.2889214408733</v>
      </c>
    </row>
    <row r="155" spans="1:6" x14ac:dyDescent="0.25">
      <c r="A155" s="7">
        <v>41548</v>
      </c>
      <c r="B155" s="7" t="s">
        <v>4</v>
      </c>
      <c r="C155" s="10" t="s">
        <v>17</v>
      </c>
      <c r="D155" s="8" t="s">
        <v>46</v>
      </c>
      <c r="E155" s="16">
        <v>69.791098059229682</v>
      </c>
      <c r="F155" s="16">
        <v>71.215406182887435</v>
      </c>
    </row>
    <row r="156" spans="1:6" x14ac:dyDescent="0.25">
      <c r="A156" s="7">
        <v>41548</v>
      </c>
      <c r="B156" s="7" t="s">
        <v>4</v>
      </c>
      <c r="C156" s="10" t="s">
        <v>18</v>
      </c>
      <c r="D156" s="8" t="s">
        <v>47</v>
      </c>
      <c r="E156" s="16">
        <v>1182.655747316323</v>
      </c>
      <c r="F156" s="16">
        <v>1170.946284471607</v>
      </c>
    </row>
    <row r="157" spans="1:6" x14ac:dyDescent="0.25">
      <c r="A157" s="7">
        <v>41548</v>
      </c>
      <c r="B157" s="7" t="s">
        <v>4</v>
      </c>
      <c r="C157" s="10" t="s">
        <v>19</v>
      </c>
      <c r="D157" s="8" t="s">
        <v>48</v>
      </c>
      <c r="E157" s="16">
        <v>119.15451809941781</v>
      </c>
      <c r="F157" s="16">
        <v>117.97477039546318</v>
      </c>
    </row>
    <row r="158" spans="1:6" x14ac:dyDescent="0.25">
      <c r="A158" s="7">
        <v>41548</v>
      </c>
      <c r="B158" s="7" t="s">
        <v>4</v>
      </c>
      <c r="C158" s="10" t="s">
        <v>11</v>
      </c>
      <c r="D158" s="8" t="s">
        <v>49</v>
      </c>
      <c r="E158" s="16">
        <v>213.10935186784954</v>
      </c>
      <c r="F158" s="16">
        <v>210.99935828499954</v>
      </c>
    </row>
    <row r="159" spans="1:6" x14ac:dyDescent="0.25">
      <c r="A159" s="7">
        <v>41548</v>
      </c>
      <c r="B159" s="7" t="s">
        <v>4</v>
      </c>
      <c r="C159" s="10" t="s">
        <v>14</v>
      </c>
      <c r="D159" s="8" t="s">
        <v>50</v>
      </c>
      <c r="E159" s="16">
        <v>473.29157052884176</v>
      </c>
      <c r="F159" s="16">
        <v>468.60551537509087</v>
      </c>
    </row>
    <row r="160" spans="1:6" x14ac:dyDescent="0.25">
      <c r="A160" s="7">
        <v>41548</v>
      </c>
      <c r="B160" s="7" t="s">
        <v>4</v>
      </c>
      <c r="C160" s="10" t="s">
        <v>13</v>
      </c>
      <c r="D160" s="8" t="s">
        <v>51</v>
      </c>
      <c r="E160" s="16">
        <v>343.93797310173613</v>
      </c>
      <c r="F160" s="16">
        <v>340.53264663538232</v>
      </c>
    </row>
    <row r="161" spans="1:6" x14ac:dyDescent="0.25">
      <c r="A161" s="7">
        <v>41548</v>
      </c>
      <c r="B161" s="7" t="s">
        <v>4</v>
      </c>
      <c r="C161" s="10" t="s">
        <v>16</v>
      </c>
      <c r="D161" s="8" t="s">
        <v>52</v>
      </c>
      <c r="E161" s="16">
        <v>27.036133345906666</v>
      </c>
      <c r="F161" s="16">
        <v>26.768448857333333</v>
      </c>
    </row>
    <row r="162" spans="1:6" x14ac:dyDescent="0.25">
      <c r="A162" s="7">
        <v>41579</v>
      </c>
      <c r="B162" s="7" t="s">
        <v>4</v>
      </c>
      <c r="C162" s="10" t="s">
        <v>17</v>
      </c>
      <c r="D162" t="s">
        <v>21</v>
      </c>
      <c r="E162" s="16">
        <v>4.5805031330729991</v>
      </c>
      <c r="F162" s="16">
        <v>4.6739827888499992</v>
      </c>
    </row>
    <row r="163" spans="1:6" x14ac:dyDescent="0.25">
      <c r="A163" s="7">
        <v>41579</v>
      </c>
      <c r="B163" s="7" t="s">
        <v>4</v>
      </c>
      <c r="C163" s="10" t="s">
        <v>20</v>
      </c>
      <c r="D163" s="8" t="s">
        <v>22</v>
      </c>
      <c r="E163" s="16">
        <v>5.0119643570219994</v>
      </c>
      <c r="F163" s="16">
        <v>5.1142493438999992</v>
      </c>
    </row>
    <row r="164" spans="1:6" x14ac:dyDescent="0.25">
      <c r="A164" s="7">
        <v>41579</v>
      </c>
      <c r="B164" s="7" t="s">
        <v>4</v>
      </c>
      <c r="C164" s="10" t="s">
        <v>15</v>
      </c>
      <c r="D164" s="8" t="s">
        <v>23</v>
      </c>
      <c r="E164" s="16">
        <v>2.5323339884090643</v>
      </c>
      <c r="F164" s="16">
        <v>2.5840142738868002</v>
      </c>
    </row>
    <row r="165" spans="1:6" x14ac:dyDescent="0.25">
      <c r="A165" s="7">
        <v>41579</v>
      </c>
      <c r="B165" s="7" t="s">
        <v>4</v>
      </c>
      <c r="C165" s="10" t="s">
        <v>17</v>
      </c>
      <c r="D165" s="8" t="s">
        <v>24</v>
      </c>
      <c r="E165" s="16">
        <v>0.40298045831399998</v>
      </c>
      <c r="F165" s="16">
        <v>0.4112045493</v>
      </c>
    </row>
    <row r="166" spans="1:6" x14ac:dyDescent="0.25">
      <c r="A166" s="7">
        <v>41579</v>
      </c>
      <c r="B166" s="7" t="s">
        <v>4</v>
      </c>
      <c r="C166" s="10" t="s">
        <v>18</v>
      </c>
      <c r="D166" s="8" t="s">
        <v>25</v>
      </c>
      <c r="E166" s="16">
        <v>201.32167543629512</v>
      </c>
      <c r="F166" s="16">
        <v>205.43028105744401</v>
      </c>
    </row>
    <row r="167" spans="1:6" x14ac:dyDescent="0.25">
      <c r="A167" s="7">
        <v>41579</v>
      </c>
      <c r="B167" s="7" t="s">
        <v>4</v>
      </c>
      <c r="C167" s="10" t="s">
        <v>15</v>
      </c>
      <c r="D167" s="8" t="s">
        <v>26</v>
      </c>
      <c r="E167" s="16">
        <v>178.1533943614634</v>
      </c>
      <c r="F167" s="16">
        <v>181.78917791986061</v>
      </c>
    </row>
    <row r="168" spans="1:6" x14ac:dyDescent="0.25">
      <c r="A168" s="7">
        <v>41579</v>
      </c>
      <c r="B168" s="7" t="s">
        <v>4</v>
      </c>
      <c r="C168" s="10" t="s">
        <v>17</v>
      </c>
      <c r="D168" s="8" t="s">
        <v>27</v>
      </c>
      <c r="E168" s="16">
        <v>69.791098059229682</v>
      </c>
      <c r="F168" s="16">
        <v>71.215406182887435</v>
      </c>
    </row>
    <row r="169" spans="1:6" x14ac:dyDescent="0.25">
      <c r="A169" s="7">
        <v>41579</v>
      </c>
      <c r="B169" s="7" t="s">
        <v>4</v>
      </c>
      <c r="C169" s="10" t="s">
        <v>18</v>
      </c>
      <c r="D169" s="8" t="s">
        <v>28</v>
      </c>
      <c r="E169" s="16">
        <v>15.963578754810893</v>
      </c>
      <c r="F169" s="16">
        <v>16.289366076337647</v>
      </c>
    </row>
    <row r="170" spans="1:6" x14ac:dyDescent="0.25">
      <c r="A170" s="7">
        <v>41579</v>
      </c>
      <c r="B170" s="7" t="s">
        <v>4</v>
      </c>
      <c r="C170" s="10" t="s">
        <v>19</v>
      </c>
      <c r="D170" s="8" t="s">
        <v>29</v>
      </c>
      <c r="E170" s="16">
        <v>1225.2831430120559</v>
      </c>
      <c r="F170" s="16">
        <v>1250.2889214408733</v>
      </c>
    </row>
    <row r="171" spans="1:6" x14ac:dyDescent="0.25">
      <c r="A171" s="7">
        <v>41579</v>
      </c>
      <c r="B171" s="7" t="s">
        <v>4</v>
      </c>
      <c r="C171" s="10" t="s">
        <v>11</v>
      </c>
      <c r="D171" s="8" t="s">
        <v>30</v>
      </c>
      <c r="E171" s="16">
        <v>1992.6572980371297</v>
      </c>
      <c r="F171" s="16">
        <v>2033.3237735072753</v>
      </c>
    </row>
    <row r="172" spans="1:6" x14ac:dyDescent="0.25">
      <c r="A172" s="7">
        <v>41579</v>
      </c>
      <c r="B172" s="7" t="s">
        <v>4</v>
      </c>
      <c r="C172" s="10" t="s">
        <v>14</v>
      </c>
      <c r="D172" s="8" t="s">
        <v>31</v>
      </c>
      <c r="E172" s="16">
        <v>1147.5273587821748</v>
      </c>
      <c r="F172" s="16">
        <v>1170.946284471607</v>
      </c>
    </row>
    <row r="173" spans="1:6" x14ac:dyDescent="0.25">
      <c r="A173" s="7">
        <v>41579</v>
      </c>
      <c r="B173" s="7" t="s">
        <v>4</v>
      </c>
      <c r="C173" s="10" t="s">
        <v>13</v>
      </c>
      <c r="D173" s="8" t="s">
        <v>32</v>
      </c>
      <c r="E173" s="16">
        <v>115.61527498755392</v>
      </c>
      <c r="F173" s="16">
        <v>117.97477039546318</v>
      </c>
    </row>
    <row r="174" spans="1:6" x14ac:dyDescent="0.25">
      <c r="A174" s="7">
        <v>41579</v>
      </c>
      <c r="B174" s="7" t="s">
        <v>4</v>
      </c>
      <c r="C174" s="10" t="s">
        <v>16</v>
      </c>
      <c r="D174" s="8" t="s">
        <v>33</v>
      </c>
      <c r="E174" s="16">
        <v>206.77937111929955</v>
      </c>
      <c r="F174" s="16">
        <v>210.99935828499954</v>
      </c>
    </row>
    <row r="175" spans="1:6" x14ac:dyDescent="0.25">
      <c r="A175" s="7">
        <v>41579</v>
      </c>
      <c r="B175" s="7" t="s">
        <v>4</v>
      </c>
      <c r="C175" s="10" t="s">
        <v>17</v>
      </c>
      <c r="D175" s="8" t="s">
        <v>34</v>
      </c>
      <c r="E175" s="16">
        <v>459.23340506758905</v>
      </c>
      <c r="F175" s="16">
        <v>468.60551537509087</v>
      </c>
    </row>
    <row r="176" spans="1:6" x14ac:dyDescent="0.25">
      <c r="A176" s="7">
        <v>41579</v>
      </c>
      <c r="B176" s="7" t="s">
        <v>4</v>
      </c>
      <c r="C176" s="10" t="s">
        <v>20</v>
      </c>
      <c r="D176" s="8" t="s">
        <v>35</v>
      </c>
      <c r="E176" s="16">
        <v>333.72199370267469</v>
      </c>
      <c r="F176" s="16">
        <v>340.53264663538232</v>
      </c>
    </row>
    <row r="177" spans="1:6" x14ac:dyDescent="0.25">
      <c r="A177" s="7">
        <v>41579</v>
      </c>
      <c r="B177" s="7" t="s">
        <v>4</v>
      </c>
      <c r="C177" s="10" t="s">
        <v>15</v>
      </c>
      <c r="D177" s="8" t="s">
        <v>36</v>
      </c>
      <c r="E177" s="16">
        <v>26.233079880186665</v>
      </c>
      <c r="F177" s="16">
        <v>26.768448857333333</v>
      </c>
    </row>
    <row r="178" spans="1:6" x14ac:dyDescent="0.25">
      <c r="A178" s="7">
        <v>41609</v>
      </c>
      <c r="B178" s="7" t="s">
        <v>4</v>
      </c>
      <c r="C178" s="10" t="s">
        <v>17</v>
      </c>
      <c r="D178" s="8" t="s">
        <v>37</v>
      </c>
      <c r="E178" s="15">
        <v>4.7270414169999997</v>
      </c>
      <c r="F178" s="17">
        <v>4.8235116499999995</v>
      </c>
    </row>
    <row r="179" spans="1:6" x14ac:dyDescent="0.25">
      <c r="A179" s="7">
        <v>41609</v>
      </c>
      <c r="B179" s="7" t="s">
        <v>4</v>
      </c>
      <c r="C179" s="10" t="s">
        <v>18</v>
      </c>
      <c r="D179" s="8" t="s">
        <v>38</v>
      </c>
      <c r="E179" s="15">
        <v>5.1723058379999989</v>
      </c>
      <c r="F179" s="17">
        <v>5.2778630999999994</v>
      </c>
    </row>
    <row r="180" spans="1:6" x14ac:dyDescent="0.25">
      <c r="A180" s="7">
        <v>41609</v>
      </c>
      <c r="B180" s="7" t="s">
        <v>4</v>
      </c>
      <c r="C180" s="10" t="s">
        <v>15</v>
      </c>
      <c r="D180" s="8" t="s">
        <v>39</v>
      </c>
      <c r="E180" s="15">
        <v>2.6133477692559999</v>
      </c>
      <c r="F180" s="17">
        <v>2.6666813972000001</v>
      </c>
    </row>
    <row r="181" spans="1:6" x14ac:dyDescent="0.25">
      <c r="A181" s="7">
        <v>41609</v>
      </c>
      <c r="B181" s="7" t="s">
        <v>4</v>
      </c>
      <c r="C181" s="10" t="s">
        <v>17</v>
      </c>
      <c r="D181" s="8" t="s">
        <v>40</v>
      </c>
      <c r="E181" s="15">
        <v>0.41587250599999998</v>
      </c>
      <c r="F181" s="17">
        <v>0.42435970000000001</v>
      </c>
    </row>
    <row r="182" spans="1:6" x14ac:dyDescent="0.25">
      <c r="A182" s="7">
        <v>41609</v>
      </c>
      <c r="B182" s="7" t="s">
        <v>4</v>
      </c>
      <c r="C182" s="10" t="s">
        <v>18</v>
      </c>
      <c r="D182" s="8" t="s">
        <v>41</v>
      </c>
      <c r="E182" s="15">
        <v>207.76230695180098</v>
      </c>
      <c r="F182" s="17">
        <v>212.00235403244997</v>
      </c>
    </row>
    <row r="183" spans="1:6" x14ac:dyDescent="0.25">
      <c r="A183" s="7">
        <v>41609</v>
      </c>
      <c r="B183" s="7" t="s">
        <v>4</v>
      </c>
      <c r="C183" s="10" t="s">
        <v>19</v>
      </c>
      <c r="D183" s="8" t="s">
        <v>42</v>
      </c>
      <c r="E183" s="15">
        <v>183.85283215837296</v>
      </c>
      <c r="F183" s="17">
        <v>187.60493077384996</v>
      </c>
    </row>
    <row r="184" spans="1:6" x14ac:dyDescent="0.25">
      <c r="A184" s="7">
        <v>41609</v>
      </c>
      <c r="B184" s="7" t="s">
        <v>4</v>
      </c>
      <c r="C184" s="10" t="s">
        <v>11</v>
      </c>
      <c r="D184" s="8" t="s">
        <v>43</v>
      </c>
      <c r="E184" s="15">
        <v>72.023837006428991</v>
      </c>
      <c r="F184" s="17">
        <v>73.493711231049986</v>
      </c>
    </row>
    <row r="185" spans="1:6" x14ac:dyDescent="0.25">
      <c r="A185" s="7">
        <v>41609</v>
      </c>
      <c r="B185" s="7" t="s">
        <v>4</v>
      </c>
      <c r="C185" s="10" t="s">
        <v>14</v>
      </c>
      <c r="D185" s="8" t="s">
        <v>44</v>
      </c>
      <c r="E185" s="15">
        <v>16.474281480712996</v>
      </c>
      <c r="F185" s="17">
        <v>16.810491306849997</v>
      </c>
    </row>
    <row r="186" spans="1:6" x14ac:dyDescent="0.25">
      <c r="A186" s="7">
        <v>41609</v>
      </c>
      <c r="B186" s="7" t="s">
        <v>4</v>
      </c>
      <c r="C186" s="10" t="s">
        <v>13</v>
      </c>
      <c r="D186" s="8" t="s">
        <v>45</v>
      </c>
      <c r="E186" s="15">
        <v>1264.4820877317397</v>
      </c>
      <c r="F186" s="18">
        <v>1290.2878446242244</v>
      </c>
    </row>
    <row r="187" spans="1:6" x14ac:dyDescent="0.25">
      <c r="A187" s="7">
        <v>41609</v>
      </c>
      <c r="B187" s="7" t="s">
        <v>4</v>
      </c>
      <c r="C187" s="10" t="s">
        <v>16</v>
      </c>
      <c r="D187" s="8" t="s">
        <v>46</v>
      </c>
      <c r="E187" s="15">
        <v>2056.4058803272751</v>
      </c>
      <c r="F187" s="18">
        <v>2098.3733472727299</v>
      </c>
    </row>
    <row r="188" spans="1:6" x14ac:dyDescent="0.25">
      <c r="A188" s="7">
        <v>41609</v>
      </c>
      <c r="B188" s="7" t="s">
        <v>4</v>
      </c>
      <c r="C188" s="10" t="s">
        <v>17</v>
      </c>
      <c r="D188" s="8" t="s">
        <v>47</v>
      </c>
      <c r="E188" s="16">
        <v>69.791098059229682</v>
      </c>
      <c r="F188" s="16">
        <v>71.215406182887435</v>
      </c>
    </row>
    <row r="189" spans="1:6" x14ac:dyDescent="0.25">
      <c r="A189" s="7">
        <v>41609</v>
      </c>
      <c r="B189" s="7" t="s">
        <v>4</v>
      </c>
      <c r="C189" s="10" t="s">
        <v>20</v>
      </c>
      <c r="D189" s="8" t="s">
        <v>48</v>
      </c>
      <c r="E189" s="15">
        <v>119.31400927508143</v>
      </c>
      <c r="F189" s="18">
        <v>121.74898905620555</v>
      </c>
    </row>
    <row r="190" spans="1:6" x14ac:dyDescent="0.25">
      <c r="A190" s="7">
        <v>41609</v>
      </c>
      <c r="B190" s="7" t="s">
        <v>4</v>
      </c>
      <c r="C190" s="10" t="s">
        <v>15</v>
      </c>
      <c r="D190" s="8" t="s">
        <v>49</v>
      </c>
      <c r="E190" s="15">
        <v>213.39460383828643</v>
      </c>
      <c r="F190" s="17">
        <v>217.7495957533535</v>
      </c>
    </row>
    <row r="191" spans="1:6" x14ac:dyDescent="0.25">
      <c r="A191" s="7">
        <v>41609</v>
      </c>
      <c r="B191" s="7" t="s">
        <v>4</v>
      </c>
      <c r="C191" s="10" t="s">
        <v>17</v>
      </c>
      <c r="D191" s="8" t="s">
        <v>50</v>
      </c>
      <c r="E191" s="15">
        <v>473.92508262909092</v>
      </c>
      <c r="F191" s="17">
        <v>483.59702309090909</v>
      </c>
    </row>
    <row r="192" spans="1:6" x14ac:dyDescent="0.25">
      <c r="A192" s="7">
        <v>41609</v>
      </c>
      <c r="B192" s="7" t="s">
        <v>4</v>
      </c>
      <c r="C192" s="10" t="s">
        <v>18</v>
      </c>
      <c r="D192" s="8" t="s">
        <v>51</v>
      </c>
      <c r="E192" s="15">
        <v>344.39834231442171</v>
      </c>
      <c r="F192" s="17">
        <v>351.42687991267525</v>
      </c>
    </row>
    <row r="193" spans="1:6" x14ac:dyDescent="0.25">
      <c r="A193" s="7">
        <v>41609</v>
      </c>
      <c r="B193" s="7" t="s">
        <v>4</v>
      </c>
      <c r="C193" s="10" t="s">
        <v>15</v>
      </c>
      <c r="D193" s="8" t="s">
        <v>52</v>
      </c>
      <c r="E193" s="15">
        <v>27.07232185777778</v>
      </c>
      <c r="F193" s="17">
        <v>27.624818222222224</v>
      </c>
    </row>
    <row r="194" spans="1:6" x14ac:dyDescent="0.25">
      <c r="C194" s="10"/>
    </row>
    <row r="195" spans="1:6" x14ac:dyDescent="0.25">
      <c r="C195" s="10"/>
    </row>
    <row r="196" spans="1:6" x14ac:dyDescent="0.25">
      <c r="C196" s="10"/>
    </row>
    <row r="197" spans="1:6" x14ac:dyDescent="0.25">
      <c r="C197" s="10"/>
    </row>
    <row r="198" spans="1:6" x14ac:dyDescent="0.25">
      <c r="C198" s="10"/>
    </row>
    <row r="199" spans="1:6" x14ac:dyDescent="0.25">
      <c r="C199" s="10"/>
    </row>
    <row r="200" spans="1:6" x14ac:dyDescent="0.25">
      <c r="C200" s="10"/>
    </row>
    <row r="201" spans="1:6" x14ac:dyDescent="0.25">
      <c r="C201" s="10"/>
    </row>
    <row r="202" spans="1:6" x14ac:dyDescent="0.25">
      <c r="C202" s="10"/>
    </row>
    <row r="203" spans="1:6" x14ac:dyDescent="0.25">
      <c r="C203" s="10"/>
    </row>
    <row r="204" spans="1:6" x14ac:dyDescent="0.25">
      <c r="C204" s="10"/>
    </row>
    <row r="205" spans="1:6" x14ac:dyDescent="0.25">
      <c r="C205" s="10"/>
    </row>
    <row r="206" spans="1:6" x14ac:dyDescent="0.25">
      <c r="C206" s="10"/>
    </row>
    <row r="207" spans="1:6" x14ac:dyDescent="0.25">
      <c r="C207" s="10"/>
    </row>
    <row r="208" spans="1:6" x14ac:dyDescent="0.25">
      <c r="C208" s="10"/>
    </row>
    <row r="209" spans="3:3" x14ac:dyDescent="0.25">
      <c r="C209" s="10"/>
    </row>
  </sheetData>
  <autoFilter ref="A1:F19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R105"/>
  <sheetViews>
    <sheetView workbookViewId="0">
      <pane ySplit="1" topLeftCell="A65" activePane="bottomLeft" state="frozen"/>
      <selection pane="bottomLeft" activeCell="G89" sqref="G89"/>
    </sheetView>
  </sheetViews>
  <sheetFormatPr defaultRowHeight="15" x14ac:dyDescent="0.25"/>
  <cols>
    <col min="1" max="1" width="11.42578125" bestFit="1" customWidth="1"/>
    <col min="2" max="2" width="16.5703125" customWidth="1"/>
    <col min="3" max="3" width="15.5703125" bestFit="1" customWidth="1"/>
    <col min="4" max="4" width="11.5703125" bestFit="1" customWidth="1"/>
    <col min="5" max="8" width="10.7109375" customWidth="1"/>
    <col min="9" max="9" width="10.5703125" bestFit="1" customWidth="1"/>
    <col min="11" max="11" width="13.7109375" bestFit="1" customWidth="1"/>
    <col min="16" max="16" width="10.5703125" bestFit="1" customWidth="1"/>
  </cols>
  <sheetData>
    <row r="1" spans="1:8" x14ac:dyDescent="0.25">
      <c r="A1" s="20" t="s">
        <v>55</v>
      </c>
      <c r="B1" s="20" t="s">
        <v>6</v>
      </c>
      <c r="C1" s="20" t="s">
        <v>9</v>
      </c>
      <c r="D1" s="21" t="s">
        <v>5</v>
      </c>
      <c r="E1" s="22" t="s">
        <v>1</v>
      </c>
      <c r="F1" s="22" t="s">
        <v>2</v>
      </c>
      <c r="G1" s="22" t="s">
        <v>3</v>
      </c>
      <c r="H1" s="22" t="s">
        <v>4</v>
      </c>
    </row>
    <row r="2" spans="1:8" x14ac:dyDescent="0.25">
      <c r="A2">
        <v>1</v>
      </c>
      <c r="B2" s="10" t="s">
        <v>18</v>
      </c>
      <c r="C2" s="2">
        <f>SUMIF(Data!$C$2:$C$193,$B2,Data!E$2:E$193)</f>
        <v>11413.541354843752</v>
      </c>
      <c r="D2" s="2">
        <f>SUMIF(Data!$C$2:$C$193,$B2,Data!F$2:F$193)</f>
        <v>11816.885330268431</v>
      </c>
      <c r="E2" s="2">
        <f>SUMIFS(Data!$F$2:$F$193,Data!$C$2:$C$193,$B2,Data!$B$2:$B$193,E$1)</f>
        <v>3044.3478270563874</v>
      </c>
      <c r="F2" s="2">
        <f>SUMIFS(Data!$F$2:$F$193,Data!$C$2:$C$193,$B2,Data!$B$2:$B$193,F$1)</f>
        <v>4447.7486703663999</v>
      </c>
      <c r="G2" s="2">
        <f>SUMIFS(Data!$F$2:$F$193,Data!$C$2:$C$193,$B2,Data!$B$2:$B$193,G$1)</f>
        <v>2347.1264381187889</v>
      </c>
      <c r="H2" s="2">
        <f>SUMIFS(Data!$F$2:$F$193,Data!$C$2:$C$193,$B2,Data!$B$2:$B$193,H$1)</f>
        <v>1977.662394726852</v>
      </c>
    </row>
    <row r="3" spans="1:8" x14ac:dyDescent="0.25">
      <c r="A3">
        <v>2</v>
      </c>
      <c r="B3" s="10" t="s">
        <v>15</v>
      </c>
      <c r="C3" s="2">
        <f>SUMIF(Data!$C$2:$C$193,$B3,Data!E$2:E$193)</f>
        <v>9700.4646976704698</v>
      </c>
      <c r="D3" s="2">
        <f>SUMIF(Data!$C$2:$C$193,$B3,Data!F$2:F$193)</f>
        <v>10003.353012738555</v>
      </c>
      <c r="E3" s="2">
        <f>SUMIFS(Data!$F$2:$F$193,Data!$C$2:$C$193,$B3,Data!$B$2:$B$193,E$1)</f>
        <v>2661.7828394044996</v>
      </c>
      <c r="F3" s="2">
        <f>SUMIFS(Data!$F$2:$F$193,Data!$C$2:$C$193,$B3,Data!$B$2:$B$193,F$1)</f>
        <v>2892.3629879444898</v>
      </c>
      <c r="G3" s="2">
        <f>SUMIFS(Data!$F$2:$F$193,Data!$C$2:$C$193,$B3,Data!$B$2:$B$193,G$1)</f>
        <v>2557.9463496049734</v>
      </c>
      <c r="H3" s="2">
        <f>SUMIFS(Data!$F$2:$F$193,Data!$C$2:$C$193,$B3,Data!$B$2:$B$193,H$1)</f>
        <v>1891.2608357845904</v>
      </c>
    </row>
    <row r="4" spans="1:8" x14ac:dyDescent="0.25">
      <c r="A4">
        <v>3</v>
      </c>
      <c r="B4" s="10" t="s">
        <v>15</v>
      </c>
      <c r="C4" s="2">
        <f>SUMIF(Data!$C$2:$C$193,$B4,Data!E$2:E$193)</f>
        <v>9700.4646976704698</v>
      </c>
      <c r="D4" s="2">
        <f>SUMIF(Data!$C$2:$C$193,$B4,Data!F$2:F$193)</f>
        <v>10003.353012738555</v>
      </c>
      <c r="E4" s="2">
        <f>SUMIFS(Data!$F$2:$F$193,Data!$C$2:$C$193,$B4,Data!$B$2:$B$193,E$1)</f>
        <v>2661.7828394044996</v>
      </c>
      <c r="F4" s="2">
        <f>SUMIFS(Data!$F$2:$F$193,Data!$C$2:$C$193,$B4,Data!$B$2:$B$193,F$1)</f>
        <v>2892.3629879444898</v>
      </c>
      <c r="G4" s="2">
        <f>SUMIFS(Data!$F$2:$F$193,Data!$C$2:$C$193,$B4,Data!$B$2:$B$193,G$1)</f>
        <v>2557.9463496049734</v>
      </c>
      <c r="H4" s="2">
        <f>SUMIFS(Data!$F$2:$F$193,Data!$C$2:$C$193,$B4,Data!$B$2:$B$193,H$1)</f>
        <v>1891.2608357845904</v>
      </c>
    </row>
    <row r="5" spans="1:8" x14ac:dyDescent="0.25">
      <c r="A5">
        <v>4</v>
      </c>
      <c r="B5" s="10" t="s">
        <v>16</v>
      </c>
      <c r="C5" s="2">
        <f>SUMIF(Data!$C$2:$C$193,$B5,Data!E$2:E$193)</f>
        <v>6325.3944264235361</v>
      </c>
      <c r="D5" s="2">
        <f>SUMIF(Data!$C$2:$C$193,$B5,Data!F$2:F$193)</f>
        <v>6330.8625329726374</v>
      </c>
      <c r="E5" s="2">
        <f>SUMIFS(Data!$F$2:$F$193,Data!$C$2:$C$193,$B5,Data!$B$2:$B$193,E$1)</f>
        <v>1678.5215028375587</v>
      </c>
      <c r="F5" s="2">
        <f>SUMIFS(Data!$F$2:$F$193,Data!$C$2:$C$193,$B5,Data!$B$2:$B$193,F$1)</f>
        <v>551.04591211909371</v>
      </c>
      <c r="G5" s="2">
        <f>SUMIFS(Data!$F$2:$F$193,Data!$C$2:$C$193,$B5,Data!$B$2:$B$193,G$1)</f>
        <v>1762.5699493270365</v>
      </c>
      <c r="H5" s="2">
        <f>SUMIFS(Data!$F$2:$F$193,Data!$C$2:$C$193,$B5,Data!$B$2:$B$193,H$1)</f>
        <v>2338.7251686889495</v>
      </c>
    </row>
    <row r="6" spans="1:8" x14ac:dyDescent="0.25">
      <c r="A6">
        <v>5</v>
      </c>
      <c r="B6" s="10" t="s">
        <v>13</v>
      </c>
      <c r="C6" s="2">
        <f>SUMIF(Data!$C$2:$C$193,$B6,Data!E$2:E$193)</f>
        <v>6196.3537977201104</v>
      </c>
      <c r="D6" s="2">
        <f>SUMIF(Data!$C$2:$C$193,$B6,Data!F$2:F$193)</f>
        <v>6026.8646698383945</v>
      </c>
      <c r="E6" s="2">
        <f>SUMIFS(Data!$F$2:$F$193,Data!$C$2:$C$193,$B6,Data!$B$2:$B$193,E$1)</f>
        <v>2318.5620575593407</v>
      </c>
      <c r="F6" s="2">
        <f>SUMIFS(Data!$F$2:$F$193,Data!$C$2:$C$193,$B6,Data!$B$2:$B$193,F$1)</f>
        <v>528.98873634203392</v>
      </c>
      <c r="G6" s="2">
        <f>SUMIFS(Data!$F$2:$F$193,Data!$C$2:$C$193,$B6,Data!$B$2:$B$193,G$1)</f>
        <v>1425.404364938049</v>
      </c>
      <c r="H6" s="2">
        <f>SUMIFS(Data!$F$2:$F$193,Data!$C$2:$C$193,$B6,Data!$B$2:$B$193,H$1)</f>
        <v>1753.9095109989698</v>
      </c>
    </row>
    <row r="7" spans="1:8" x14ac:dyDescent="0.25">
      <c r="A7">
        <v>6</v>
      </c>
      <c r="B7" s="10" t="s">
        <v>11</v>
      </c>
      <c r="C7" s="2">
        <f>SUMIF(Data!$C$2:$C$193,$B7,Data!E$2:E$193)</f>
        <v>5990.4285611200703</v>
      </c>
      <c r="D7" s="2">
        <f>SUMIF(Data!$C$2:$C$193,$B7,Data!F$2:F$193)</f>
        <v>6205.7254461935308</v>
      </c>
      <c r="E7" s="2">
        <f>SUMIFS(Data!$F$2:$F$193,Data!$C$2:$C$193,$B7,Data!$B$2:$B$193,E$1)</f>
        <v>1684.2598617228443</v>
      </c>
      <c r="F7" s="2">
        <f>SUMIFS(Data!$F$2:$F$193,Data!$C$2:$C$193,$B7,Data!$B$2:$B$193,F$1)</f>
        <v>637.99402457287283</v>
      </c>
      <c r="G7" s="2">
        <f>SUMIFS(Data!$F$2:$F$193,Data!$C$2:$C$193,$B7,Data!$B$2:$B$193,G$1)</f>
        <v>1565.6547168744896</v>
      </c>
      <c r="H7" s="2">
        <f>SUMIFS(Data!$F$2:$F$193,Data!$C$2:$C$193,$B7,Data!$B$2:$B$193,H$1)</f>
        <v>2317.816843023325</v>
      </c>
    </row>
    <row r="8" spans="1:8" x14ac:dyDescent="0.25">
      <c r="A8">
        <v>7</v>
      </c>
      <c r="B8" s="10" t="s">
        <v>14</v>
      </c>
      <c r="C8" s="2">
        <f>SUMIF(Data!$C$2:$C$193,$B8,Data!E$2:E$193)</f>
        <v>5966.1277001419039</v>
      </c>
      <c r="D8" s="2">
        <f>SUMIF(Data!$C$2:$C$193,$B8,Data!F$2:F$193)</f>
        <v>5940.2026094712792</v>
      </c>
      <c r="E8" s="2">
        <f>SUMIFS(Data!$F$2:$F$193,Data!$C$2:$C$193,$B8,Data!$B$2:$B$193,E$1)</f>
        <v>1741.2758616523454</v>
      </c>
      <c r="F8" s="2">
        <f>SUMIFS(Data!$F$2:$F$193,Data!$C$2:$C$193,$B8,Data!$B$2:$B$193,F$1)</f>
        <v>401.4641569753731</v>
      </c>
      <c r="G8" s="2">
        <f>SUMIFS(Data!$F$2:$F$193,Data!$C$2:$C$193,$B8,Data!$B$2:$B$193,G$1)</f>
        <v>2136.4263169011624</v>
      </c>
      <c r="H8" s="2">
        <f>SUMIFS(Data!$F$2:$F$193,Data!$C$2:$C$193,$B8,Data!$B$2:$B$193,H$1)</f>
        <v>1661.0362739423979</v>
      </c>
    </row>
    <row r="9" spans="1:8" x14ac:dyDescent="0.25">
      <c r="A9">
        <v>8</v>
      </c>
      <c r="B9" s="10" t="s">
        <v>17</v>
      </c>
      <c r="C9" s="2">
        <f>SUMIF(Data!$C$2:$C$193,$B9,Data!E$2:E$193)</f>
        <v>4900.6903927252069</v>
      </c>
      <c r="D9" s="2">
        <f>SUMIF(Data!$C$2:$C$193,$B9,Data!F$2:F$193)</f>
        <v>5024.517539880113</v>
      </c>
      <c r="E9" s="2">
        <f>SUMIFS(Data!$F$2:$F$193,Data!$C$2:$C$193,$B9,Data!$B$2:$B$193,E$1)</f>
        <v>1562.8665074899404</v>
      </c>
      <c r="F9" s="2">
        <f>SUMIFS(Data!$F$2:$F$193,Data!$C$2:$C$193,$B9,Data!$B$2:$B$193,F$1)</f>
        <v>1161.8126637529492</v>
      </c>
      <c r="G9" s="2">
        <f>SUMIFS(Data!$F$2:$F$193,Data!$C$2:$C$193,$B9,Data!$B$2:$B$193,G$1)</f>
        <v>1052.0299422022226</v>
      </c>
      <c r="H9" s="2">
        <f>SUMIFS(Data!$F$2:$F$193,Data!$C$2:$C$193,$B9,Data!$B$2:$B$193,H$1)</f>
        <v>1247.8084264349998</v>
      </c>
    </row>
    <row r="10" spans="1:8" x14ac:dyDescent="0.25">
      <c r="A10">
        <v>9</v>
      </c>
      <c r="B10" s="10" t="s">
        <v>17</v>
      </c>
      <c r="C10" s="2">
        <f>SUMIF(Data!$C$2:$C$193,$B10,Data!E$2:E$193)</f>
        <v>4900.6903927252069</v>
      </c>
      <c r="D10" s="2">
        <f>SUMIF(Data!$C$2:$C$193,$B10,Data!F$2:F$193)</f>
        <v>5024.517539880113</v>
      </c>
      <c r="E10" s="2">
        <f>SUMIFS(Data!$F$2:$F$193,Data!$C$2:$C$193,$B10,Data!$B$2:$B$193,E$1)</f>
        <v>1562.8665074899404</v>
      </c>
      <c r="F10" s="2">
        <f>SUMIFS(Data!$F$2:$F$193,Data!$C$2:$C$193,$B10,Data!$B$2:$B$193,F$1)</f>
        <v>1161.8126637529492</v>
      </c>
      <c r="G10" s="2">
        <f>SUMIFS(Data!$F$2:$F$193,Data!$C$2:$C$193,$B10,Data!$B$2:$B$193,G$1)</f>
        <v>1052.0299422022226</v>
      </c>
      <c r="H10" s="2">
        <f>SUMIFS(Data!$F$2:$F$193,Data!$C$2:$C$193,$B10,Data!$B$2:$B$193,H$1)</f>
        <v>1247.8084264349998</v>
      </c>
    </row>
    <row r="11" spans="1:8" x14ac:dyDescent="0.25">
      <c r="A11">
        <v>10</v>
      </c>
      <c r="B11" s="10" t="s">
        <v>20</v>
      </c>
      <c r="C11" s="2">
        <f>SUMIF(Data!$C$2:$C$193,$B11,Data!E$2:E$193)</f>
        <v>4690.4843239220781</v>
      </c>
      <c r="D11" s="2">
        <f>SUMIF(Data!$C$2:$C$193,$B11,Data!F$2:F$193)</f>
        <v>4824.7564235078817</v>
      </c>
      <c r="E11" s="2">
        <f>SUMIFS(Data!$F$2:$F$193,Data!$C$2:$C$193,$B11,Data!$B$2:$B$193,E$1)</f>
        <v>426.94803576440472</v>
      </c>
      <c r="F11" s="2">
        <f>SUMIFS(Data!$F$2:$F$193,Data!$C$2:$C$193,$B11,Data!$B$2:$B$193,F$1)</f>
        <v>1939.8837187761276</v>
      </c>
      <c r="G11" s="2">
        <f>SUMIFS(Data!$F$2:$F$193,Data!$C$2:$C$193,$B11,Data!$B$2:$B$193,G$1)</f>
        <v>1785.0985028744174</v>
      </c>
      <c r="H11" s="2">
        <f>SUMIFS(Data!$F$2:$F$193,Data!$C$2:$C$193,$B11,Data!$B$2:$B$193,H$1)</f>
        <v>672.82616609293189</v>
      </c>
    </row>
    <row r="12" spans="1:8" x14ac:dyDescent="0.25">
      <c r="B12" s="10"/>
      <c r="C12" s="2"/>
      <c r="D12" s="2"/>
    </row>
    <row r="13" spans="1:8" x14ac:dyDescent="0.25">
      <c r="B13" s="10"/>
      <c r="C13" s="2"/>
      <c r="D13" s="2"/>
    </row>
    <row r="14" spans="1:8" x14ac:dyDescent="0.25">
      <c r="B14" s="23" t="s">
        <v>12</v>
      </c>
      <c r="C14" s="21" t="s">
        <v>9</v>
      </c>
      <c r="D14" s="21" t="s">
        <v>0</v>
      </c>
      <c r="E14" s="20" t="s">
        <v>55</v>
      </c>
      <c r="F14" s="4"/>
    </row>
    <row r="15" spans="1:8" x14ac:dyDescent="0.25">
      <c r="B15" t="s">
        <v>21</v>
      </c>
      <c r="C15" s="2">
        <f>SUMIF(Data!$D$2:$D$193,$B15,Data!E$2:E$193)</f>
        <v>28.263945062700632</v>
      </c>
      <c r="D15" s="2">
        <f>SUMIF(Data!$D$2:$D$193,$B15,Data!F$2:F$193)</f>
        <v>28.73284179617648</v>
      </c>
      <c r="E15">
        <f t="shared" ref="E15:E46" si="0">RANK(D15,$D$15:$D$46)</f>
        <v>27</v>
      </c>
    </row>
    <row r="16" spans="1:8" x14ac:dyDescent="0.25">
      <c r="B16" s="8" t="s">
        <v>22</v>
      </c>
      <c r="C16" s="2">
        <f>SUMIF(Data!$D$2:$D$193,$B16,Data!E$2:E$193)</f>
        <v>30.926271880540565</v>
      </c>
      <c r="D16" s="2">
        <f>SUMIF(Data!$D$2:$D$193,$B16,Data!F$2:F$193)</f>
        <v>31.439336416690857</v>
      </c>
      <c r="E16">
        <f t="shared" si="0"/>
        <v>25</v>
      </c>
    </row>
    <row r="17" spans="2:5" x14ac:dyDescent="0.25">
      <c r="B17" s="8" t="s">
        <v>23</v>
      </c>
      <c r="C17" s="2">
        <f>SUMIF(Data!$D$2:$D$193,$B17,Data!E$2:E$193)</f>
        <v>15.60027988612506</v>
      </c>
      <c r="D17" s="2">
        <f>SUMIF(Data!$D$2:$D$193,$B17,Data!F$2:F$193)</f>
        <v>15.856803591706349</v>
      </c>
      <c r="E17">
        <f t="shared" si="0"/>
        <v>30</v>
      </c>
    </row>
    <row r="18" spans="2:5" x14ac:dyDescent="0.25">
      <c r="B18" s="8" t="s">
        <v>24</v>
      </c>
      <c r="C18" s="2">
        <f>SUMIF(Data!$D$2:$D$193,$B18,Data!E$2:E$193)</f>
        <v>4.3792150712474172</v>
      </c>
      <c r="D18" s="2">
        <f>SUMIF(Data!$D$2:$D$193,$B18,Data!F$2:F$193)</f>
        <v>4.4893567167794499</v>
      </c>
      <c r="E18">
        <f t="shared" si="0"/>
        <v>31</v>
      </c>
    </row>
    <row r="19" spans="2:5" x14ac:dyDescent="0.25">
      <c r="B19" s="8" t="s">
        <v>25</v>
      </c>
      <c r="C19" s="2">
        <f>SUMIF(Data!$D$2:$D$193,$B19,Data!E$2:E$193)</f>
        <v>1240.2291713199165</v>
      </c>
      <c r="D19" s="2">
        <f>SUMIF(Data!$D$2:$D$193,$B19,Data!F$2:F$193)</f>
        <v>1260.6229197090051</v>
      </c>
      <c r="E19">
        <f t="shared" si="0"/>
        <v>14</v>
      </c>
    </row>
    <row r="20" spans="2:5" x14ac:dyDescent="0.25">
      <c r="B20" s="8" t="s">
        <v>26</v>
      </c>
      <c r="C20" s="2">
        <f>SUMIF(Data!$D$2:$D$193,$B20,Data!E$2:E$193)</f>
        <v>1097.5024729846555</v>
      </c>
      <c r="D20" s="2">
        <f>SUMIF(Data!$D$2:$D$193,$B20,Data!F$2:F$193)</f>
        <v>1115.5492903052245</v>
      </c>
      <c r="E20">
        <f t="shared" si="0"/>
        <v>16</v>
      </c>
    </row>
    <row r="21" spans="2:5" x14ac:dyDescent="0.25">
      <c r="B21" s="8" t="s">
        <v>27</v>
      </c>
      <c r="C21" s="2">
        <f>SUMIF(Data!$D$2:$D$193,$B21,Data!E$2:E$193)</f>
        <v>429.94354941624243</v>
      </c>
      <c r="D21" s="2">
        <f>SUMIF(Data!$D$2:$D$193,$B21,Data!F$2:F$193)</f>
        <v>437.01334004128876</v>
      </c>
      <c r="E21">
        <f t="shared" si="0"/>
        <v>20</v>
      </c>
    </row>
    <row r="22" spans="2:5" x14ac:dyDescent="0.25">
      <c r="B22" s="8" t="s">
        <v>28</v>
      </c>
      <c r="C22" s="2">
        <f>SUMIF(Data!$D$2:$D$193,$B22,Data!E$2:E$193)</f>
        <v>98.342595289220313</v>
      </c>
      <c r="D22" s="2">
        <f>SUMIF(Data!$D$2:$D$193,$B22,Data!F$2:F$193)</f>
        <v>99.959694927445966</v>
      </c>
      <c r="E22">
        <f t="shared" si="0"/>
        <v>24</v>
      </c>
    </row>
    <row r="23" spans="2:5" x14ac:dyDescent="0.25">
      <c r="B23" s="8" t="s">
        <v>29</v>
      </c>
      <c r="C23" s="2">
        <f>SUMIF(Data!$D$2:$D$193,$B23,Data!E$2:E$193)</f>
        <v>6464.6541037182997</v>
      </c>
      <c r="D23" s="2">
        <f>SUMIF(Data!$D$2:$D$193,$B23,Data!F$2:F$193)</f>
        <v>6576.6188683100354</v>
      </c>
      <c r="E23">
        <f t="shared" si="0"/>
        <v>3</v>
      </c>
    </row>
    <row r="24" spans="2:5" x14ac:dyDescent="0.25">
      <c r="B24" s="8" t="s">
        <v>30</v>
      </c>
      <c r="C24" s="2">
        <f>SUMIF(Data!$D$2:$D$193,$B24,Data!E$2:E$193)</f>
        <v>10218.707429507389</v>
      </c>
      <c r="D24" s="2">
        <f>SUMIF(Data!$D$2:$D$193,$B24,Data!F$2:F$193)</f>
        <v>10218.485572442347</v>
      </c>
      <c r="E24">
        <f t="shared" si="0"/>
        <v>1</v>
      </c>
    </row>
    <row r="25" spans="2:5" x14ac:dyDescent="0.25">
      <c r="B25" s="8" t="s">
        <v>31</v>
      </c>
      <c r="C25" s="2">
        <f>SUMIF(Data!$D$2:$D$193,$B25,Data!E$2:E$193)</f>
        <v>5979.6930177614722</v>
      </c>
      <c r="D25" s="2">
        <f>SUMIF(Data!$D$2:$D$193,$B25,Data!F$2:F$193)</f>
        <v>6035.4328028225937</v>
      </c>
      <c r="E25">
        <f t="shared" si="0"/>
        <v>4</v>
      </c>
    </row>
    <row r="26" spans="2:5" x14ac:dyDescent="0.25">
      <c r="B26" s="8" t="s">
        <v>32</v>
      </c>
      <c r="C26" s="2">
        <f>SUMIF(Data!$D$2:$D$193,$B26,Data!E$2:E$193)</f>
        <v>696.9830040721132</v>
      </c>
      <c r="D26" s="2">
        <f>SUMIF(Data!$D$2:$D$193,$B26,Data!F$2:F$193)</f>
        <v>707.37672329119732</v>
      </c>
      <c r="E26">
        <f t="shared" si="0"/>
        <v>18</v>
      </c>
    </row>
    <row r="27" spans="2:5" x14ac:dyDescent="0.25">
      <c r="B27" s="8" t="s">
        <v>33</v>
      </c>
      <c r="C27" s="2">
        <f>SUMIF(Data!$D$2:$D$193,$B27,Data!E$2:E$193)</f>
        <v>1246.562854937521</v>
      </c>
      <c r="D27" s="2">
        <f>SUMIF(Data!$D$2:$D$193,$B27,Data!F$2:F$193)</f>
        <v>1265.1521522768574</v>
      </c>
      <c r="E27">
        <f t="shared" si="0"/>
        <v>13</v>
      </c>
    </row>
    <row r="28" spans="2:5" x14ac:dyDescent="0.25">
      <c r="B28" s="8" t="s">
        <v>34</v>
      </c>
      <c r="C28" s="2">
        <f>SUMIF(Data!$D$2:$D$193,$B28,Data!E$2:E$193)</f>
        <v>2768.4739604583433</v>
      </c>
      <c r="D28" s="2">
        <f>SUMIF(Data!$D$2:$D$193,$B28,Data!F$2:F$193)</f>
        <v>2809.758670189045</v>
      </c>
      <c r="E28">
        <f t="shared" si="0"/>
        <v>8</v>
      </c>
    </row>
    <row r="29" spans="2:5" x14ac:dyDescent="0.25">
      <c r="B29" s="8" t="s">
        <v>35</v>
      </c>
      <c r="C29" s="2">
        <f>SUMIF(Data!$D$2:$D$193,$B29,Data!E$2:E$193)</f>
        <v>2011.8324133282949</v>
      </c>
      <c r="D29" s="2">
        <f>SUMIF(Data!$D$2:$D$193,$B29,Data!F$2:F$193)</f>
        <v>2041.8337492257524</v>
      </c>
      <c r="E29">
        <f t="shared" si="0"/>
        <v>10</v>
      </c>
    </row>
    <row r="30" spans="2:5" x14ac:dyDescent="0.25">
      <c r="B30" s="8" t="s">
        <v>36</v>
      </c>
      <c r="C30" s="2">
        <f>SUMIF(Data!$D$2:$D$193,$B30,Data!E$2:E$193)</f>
        <v>156.87378547571859</v>
      </c>
      <c r="D30" s="2">
        <f>SUMIF(Data!$D$2:$D$193,$B30,Data!F$2:F$193)</f>
        <v>160.50361934857065</v>
      </c>
      <c r="E30">
        <f t="shared" si="0"/>
        <v>22</v>
      </c>
    </row>
    <row r="31" spans="2:5" x14ac:dyDescent="0.25">
      <c r="B31" s="8" t="s">
        <v>37</v>
      </c>
      <c r="C31" s="2">
        <f>SUMIF(Data!$D$2:$D$193,$B31,Data!E$2:E$193)</f>
        <v>27.442130372532109</v>
      </c>
      <c r="D31" s="2">
        <f>SUMIF(Data!$D$2:$D$193,$B31,Data!F$2:F$193)</f>
        <v>28.193425594249995</v>
      </c>
      <c r="E31">
        <f t="shared" si="0"/>
        <v>28</v>
      </c>
    </row>
    <row r="32" spans="2:5" x14ac:dyDescent="0.25">
      <c r="B32" s="8" t="s">
        <v>38</v>
      </c>
      <c r="C32" s="2">
        <f>SUMIF(Data!$D$2:$D$193,$B32,Data!E$2:E$193)</f>
        <v>30.027046224419607</v>
      </c>
      <c r="D32" s="2">
        <f>SUMIF(Data!$D$2:$D$193,$B32,Data!F$2:F$193)</f>
        <v>30.849109819499994</v>
      </c>
      <c r="E32">
        <f t="shared" si="0"/>
        <v>26</v>
      </c>
    </row>
    <row r="33" spans="2:5" x14ac:dyDescent="0.25">
      <c r="B33" s="8" t="s">
        <v>39</v>
      </c>
      <c r="C33" s="2">
        <f>SUMIF(Data!$D$2:$D$193,$B33,Data!E$2:E$193)</f>
        <v>15.529666503960748</v>
      </c>
      <c r="D33" s="2">
        <f>SUMIF(Data!$D$2:$D$193,$B33,Data!F$2:F$193)</f>
        <v>15.963876729836409</v>
      </c>
      <c r="E33">
        <f t="shared" si="0"/>
        <v>29</v>
      </c>
    </row>
    <row r="34" spans="2:5" x14ac:dyDescent="0.25">
      <c r="B34" s="8" t="s">
        <v>40</v>
      </c>
      <c r="C34" s="2">
        <f>SUMIF(Data!$D$2:$D$193,$B34,Data!E$2:E$193)</f>
        <v>4.3326980806932793</v>
      </c>
      <c r="D34" s="2">
        <f>SUMIF(Data!$D$2:$D$193,$B34,Data!F$2:F$193)</f>
        <v>4.4803956944475889</v>
      </c>
      <c r="E34">
        <f t="shared" si="0"/>
        <v>32</v>
      </c>
    </row>
    <row r="35" spans="2:5" x14ac:dyDescent="0.25">
      <c r="B35" s="8" t="s">
        <v>41</v>
      </c>
      <c r="C35" s="2">
        <f>SUMIF(Data!$D$2:$D$193,$B35,Data!E$2:E$193)</f>
        <v>1234.6153761133555</v>
      </c>
      <c r="D35" s="2">
        <f>SUMIF(Data!$D$2:$D$193,$B35,Data!F$2:F$193)</f>
        <v>1269.135281688599</v>
      </c>
      <c r="E35">
        <f t="shared" si="0"/>
        <v>12</v>
      </c>
    </row>
    <row r="36" spans="2:5" x14ac:dyDescent="0.25">
      <c r="B36" s="8" t="s">
        <v>42</v>
      </c>
      <c r="C36" s="2">
        <f>SUMIF(Data!$D$2:$D$193,$B36,Data!E$2:E$193)</f>
        <v>1092.534718424042</v>
      </c>
      <c r="D36" s="2">
        <f>SUMIF(Data!$D$2:$D$193,$B36,Data!F$2:F$193)</f>
        <v>1123.082041944667</v>
      </c>
      <c r="E36">
        <f t="shared" si="0"/>
        <v>15</v>
      </c>
    </row>
    <row r="37" spans="2:5" x14ac:dyDescent="0.25">
      <c r="B37" s="8" t="s">
        <v>43</v>
      </c>
      <c r="C37" s="2">
        <f>SUMIF(Data!$D$2:$D$193,$B37,Data!E$2:E$193)</f>
        <v>427.99744534723709</v>
      </c>
      <c r="D37" s="2">
        <f>SUMIF(Data!$D$2:$D$193,$B37,Data!F$2:F$193)</f>
        <v>439.96427460084868</v>
      </c>
      <c r="E37">
        <f t="shared" si="0"/>
        <v>19</v>
      </c>
    </row>
    <row r="38" spans="2:5" x14ac:dyDescent="0.25">
      <c r="B38" s="8" t="s">
        <v>44</v>
      </c>
      <c r="C38" s="2">
        <f>SUMIF(Data!$D$2:$D$193,$B38,Data!E$2:E$193)</f>
        <v>97.897455630516873</v>
      </c>
      <c r="D38" s="2">
        <f>SUMIF(Data!$D$2:$D$193,$B38,Data!F$2:F$193)</f>
        <v>100.63467322054933</v>
      </c>
      <c r="E38">
        <f t="shared" si="0"/>
        <v>23</v>
      </c>
    </row>
    <row r="39" spans="2:5" x14ac:dyDescent="0.25">
      <c r="B39" s="8" t="s">
        <v>45</v>
      </c>
      <c r="C39" s="2">
        <f>SUMIF(Data!$D$2:$D$193,$B39,Data!E$2:E$193)</f>
        <v>5180.8058291934503</v>
      </c>
      <c r="D39" s="2">
        <f>SUMIF(Data!$D$2:$D$193,$B39,Data!F$2:F$193)</f>
        <v>5375.1366932297587</v>
      </c>
      <c r="E39">
        <f t="shared" si="0"/>
        <v>6</v>
      </c>
    </row>
    <row r="40" spans="2:5" x14ac:dyDescent="0.25">
      <c r="B40" s="8" t="s">
        <v>46</v>
      </c>
      <c r="C40" s="2">
        <f>SUMIF(Data!$D$2:$D$193,$B40,Data!E$2:E$193)</f>
        <v>7858.0194992566903</v>
      </c>
      <c r="D40" s="2">
        <f>SUMIF(Data!$D$2:$D$193,$B40,Data!F$2:F$193)</f>
        <v>8101.0565252996685</v>
      </c>
      <c r="E40">
        <f t="shared" si="0"/>
        <v>2</v>
      </c>
    </row>
    <row r="41" spans="2:5" x14ac:dyDescent="0.25">
      <c r="B41" s="8" t="s">
        <v>47</v>
      </c>
      <c r="C41" s="2">
        <f>SUMIF(Data!$D$2:$D$193,$B41,Data!E$2:E$193)</f>
        <v>5776.2828285064716</v>
      </c>
      <c r="D41" s="2">
        <f>SUMIF(Data!$D$2:$D$193,$B41,Data!F$2:F$193)</f>
        <v>5945.3376990117731</v>
      </c>
      <c r="E41">
        <f t="shared" si="0"/>
        <v>5</v>
      </c>
    </row>
    <row r="42" spans="2:5" x14ac:dyDescent="0.25">
      <c r="B42" s="8" t="s">
        <v>48</v>
      </c>
      <c r="C42" s="2">
        <f>SUMIF(Data!$D$2:$D$193,$B42,Data!E$2:E$193)</f>
        <v>694.25246767491842</v>
      </c>
      <c r="D42" s="2">
        <f>SUMIF(Data!$D$2:$D$193,$B42,Data!F$2:F$193)</f>
        <v>713.57650323127041</v>
      </c>
      <c r="E42">
        <f t="shared" si="0"/>
        <v>17</v>
      </c>
    </row>
    <row r="43" spans="2:5" x14ac:dyDescent="0.25">
      <c r="B43" s="8" t="s">
        <v>49</v>
      </c>
      <c r="C43" s="2">
        <f>SUMIF(Data!$D$2:$D$193,$B43,Data!E$2:E$193)</f>
        <v>1241.6792563032482</v>
      </c>
      <c r="D43" s="2">
        <f>SUMIF(Data!$D$2:$D$193,$B43,Data!F$2:F$193)</f>
        <v>1276.2405365515508</v>
      </c>
      <c r="E43">
        <f t="shared" si="0"/>
        <v>11</v>
      </c>
    </row>
    <row r="44" spans="2:5" x14ac:dyDescent="0.25">
      <c r="B44" s="8" t="s">
        <v>50</v>
      </c>
      <c r="C44" s="2">
        <f>SUMIF(Data!$D$2:$D$193,$B44,Data!E$2:E$193)</f>
        <v>2757.6280447479867</v>
      </c>
      <c r="D44" s="2">
        <f>SUMIF(Data!$D$2:$D$193,$B44,Data!F$2:F$193)</f>
        <v>2834.3847073009752</v>
      </c>
      <c r="E44">
        <f t="shared" si="0"/>
        <v>7</v>
      </c>
    </row>
    <row r="45" spans="2:5" x14ac:dyDescent="0.25">
      <c r="B45" s="8" t="s">
        <v>51</v>
      </c>
      <c r="C45" s="2">
        <f>SUMIF(Data!$D$2:$D$193,$B45,Data!E$2:E$193)</f>
        <v>2003.9507553860581</v>
      </c>
      <c r="D45" s="2">
        <f>SUMIF(Data!$D$2:$D$193,$B45,Data!F$2:F$193)</f>
        <v>2059.7293337178689</v>
      </c>
      <c r="E45">
        <f t="shared" si="0"/>
        <v>9</v>
      </c>
    </row>
    <row r="46" spans="2:5" x14ac:dyDescent="0.25">
      <c r="B46" s="8" t="s">
        <v>52</v>
      </c>
      <c r="C46" s="2">
        <f>SUMIF(Data!$D$2:$D$193,$B46,Data!E$2:E$193)</f>
        <v>157.52572870231398</v>
      </c>
      <c r="D46" s="2">
        <f>SUMIF(Data!$D$2:$D$193,$B46,Data!F$2:F$193)</f>
        <v>161.91034802196634</v>
      </c>
      <c r="E46">
        <f t="shared" si="0"/>
        <v>21</v>
      </c>
    </row>
    <row r="49" spans="1:6" x14ac:dyDescent="0.25">
      <c r="A49" s="20" t="s">
        <v>56</v>
      </c>
      <c r="B49" s="20" t="s">
        <v>12</v>
      </c>
      <c r="C49" s="20" t="s">
        <v>0</v>
      </c>
      <c r="D49" s="20" t="s">
        <v>57</v>
      </c>
      <c r="E49" s="20" t="s">
        <v>12</v>
      </c>
      <c r="F49" s="20" t="s">
        <v>0</v>
      </c>
    </row>
    <row r="50" spans="1:6" x14ac:dyDescent="0.25">
      <c r="A50">
        <v>1</v>
      </c>
      <c r="B50" t="str">
        <f>INDEX($B$15:$B$46,MATCH(A50,$E$15:$E$46,0))</f>
        <v>The Corporation</v>
      </c>
      <c r="C50" s="2">
        <f>INDEX($D$15:$D$46,MATCH(A50,$E$15:$E$46,0))</f>
        <v>10218.485572442347</v>
      </c>
      <c r="D50">
        <v>32</v>
      </c>
      <c r="E50" t="str">
        <f>INDEX($B$15:$B$46,MATCH(D50,$E$15:$E$46,0))</f>
        <v>Redhage</v>
      </c>
      <c r="F50" s="2">
        <f>INDEX($D$15:$D$46,MATCH(D50,$E$15:$E$46,0))</f>
        <v>4.4803956944475889</v>
      </c>
    </row>
    <row r="51" spans="1:6" x14ac:dyDescent="0.25">
      <c r="A51">
        <v>2</v>
      </c>
      <c r="B51" t="str">
        <f t="shared" ref="B51:B59" si="1">INDEX($B$15:$B$46,MATCH(A51,$E$15:$E$46,0))</f>
        <v>Kalahaar</v>
      </c>
      <c r="C51" s="2">
        <f t="shared" ref="C51:C59" si="2">INDEX($D$15:$D$46,MATCH(A51,$E$15:$E$46,0))</f>
        <v>8101.0565252996685</v>
      </c>
      <c r="D51">
        <v>31</v>
      </c>
      <c r="E51" t="str">
        <f t="shared" ref="E51:E59" si="3">INDEX($B$15:$B$46,MATCH(D51,$E$15:$E$46,0))</f>
        <v>Disco Bling</v>
      </c>
      <c r="F51" s="2">
        <f t="shared" ref="F51:F59" si="4">INDEX($D$15:$D$46,MATCH(D51,$E$15:$E$46,0))</f>
        <v>4.4893567167794499</v>
      </c>
    </row>
    <row r="52" spans="1:6" x14ac:dyDescent="0.25">
      <c r="A52">
        <v>3</v>
      </c>
      <c r="B52" t="str">
        <f t="shared" si="1"/>
        <v>Trustee Brown</v>
      </c>
      <c r="C52" s="2">
        <f t="shared" si="2"/>
        <v>6576.6188683100354</v>
      </c>
      <c r="D52">
        <v>30</v>
      </c>
      <c r="E52" t="str">
        <f t="shared" si="3"/>
        <v>Ten Aces</v>
      </c>
      <c r="F52" s="2">
        <f t="shared" si="4"/>
        <v>15.856803591706349</v>
      </c>
    </row>
    <row r="53" spans="1:6" x14ac:dyDescent="0.25">
      <c r="A53">
        <v>4</v>
      </c>
      <c r="B53" t="str">
        <f t="shared" si="1"/>
        <v>Born To Excel</v>
      </c>
      <c r="C53" s="2">
        <f t="shared" si="2"/>
        <v>6035.4328028225937</v>
      </c>
      <c r="D53">
        <v>29</v>
      </c>
      <c r="E53" t="str">
        <f t="shared" si="3"/>
        <v>Arctic Ocean</v>
      </c>
      <c r="F53" s="2">
        <f t="shared" si="4"/>
        <v>15.963876729836409</v>
      </c>
    </row>
    <row r="54" spans="1:6" x14ac:dyDescent="0.25">
      <c r="A54">
        <v>5</v>
      </c>
      <c r="B54" t="str">
        <f t="shared" si="1"/>
        <v>Babieca Noire</v>
      </c>
      <c r="C54" s="2">
        <f t="shared" si="2"/>
        <v>5945.3376990117731</v>
      </c>
      <c r="D54">
        <v>28</v>
      </c>
      <c r="E54" t="str">
        <f t="shared" si="3"/>
        <v>The Blues</v>
      </c>
      <c r="F54" s="2">
        <f t="shared" si="4"/>
        <v>28.193425594249995</v>
      </c>
    </row>
    <row r="55" spans="1:6" x14ac:dyDescent="0.25">
      <c r="A55">
        <v>6</v>
      </c>
      <c r="B55" t="str">
        <f t="shared" si="1"/>
        <v>Honest Lies</v>
      </c>
      <c r="C55" s="2">
        <f t="shared" si="2"/>
        <v>5375.1366932297587</v>
      </c>
      <c r="D55">
        <v>27</v>
      </c>
      <c r="E55" t="str">
        <f t="shared" si="3"/>
        <v>Pin Rouge</v>
      </c>
      <c r="F55" s="2">
        <f t="shared" si="4"/>
        <v>28.73284179617648</v>
      </c>
    </row>
    <row r="56" spans="1:6" x14ac:dyDescent="0.25">
      <c r="A56">
        <v>7</v>
      </c>
      <c r="B56" t="str">
        <f t="shared" si="1"/>
        <v>Megems Boy</v>
      </c>
      <c r="C56" s="2">
        <f t="shared" si="2"/>
        <v>2834.3847073009752</v>
      </c>
      <c r="D56">
        <v>26</v>
      </c>
      <c r="E56" t="str">
        <f t="shared" si="3"/>
        <v>Festival Star</v>
      </c>
      <c r="F56" s="2">
        <f t="shared" si="4"/>
        <v>30.849109819499994</v>
      </c>
    </row>
    <row r="57" spans="1:6" x14ac:dyDescent="0.25">
      <c r="A57">
        <v>8</v>
      </c>
      <c r="B57" t="str">
        <f t="shared" si="1"/>
        <v>Ultimate Fighter</v>
      </c>
      <c r="C57" s="2">
        <f t="shared" si="2"/>
        <v>2809.758670189045</v>
      </c>
      <c r="D57">
        <v>25</v>
      </c>
      <c r="E57" t="str">
        <f t="shared" si="3"/>
        <v>Keepers Court</v>
      </c>
      <c r="F57" s="2">
        <f t="shared" si="4"/>
        <v>31.439336416690857</v>
      </c>
    </row>
    <row r="58" spans="1:6" x14ac:dyDescent="0.25">
      <c r="A58">
        <v>9</v>
      </c>
      <c r="B58" t="str">
        <f t="shared" si="1"/>
        <v>Metal Talk</v>
      </c>
      <c r="C58" s="2">
        <f t="shared" si="2"/>
        <v>2059.7293337178689</v>
      </c>
      <c r="D58">
        <v>24</v>
      </c>
      <c r="E58" t="str">
        <f t="shared" si="3"/>
        <v>Dempsey</v>
      </c>
      <c r="F58" s="2">
        <f t="shared" si="4"/>
        <v>99.959694927445966</v>
      </c>
    </row>
    <row r="59" spans="1:6" x14ac:dyDescent="0.25">
      <c r="A59">
        <v>10</v>
      </c>
      <c r="B59" t="str">
        <f t="shared" si="1"/>
        <v>Lets Lighten Up</v>
      </c>
      <c r="C59" s="2">
        <f t="shared" si="2"/>
        <v>2041.8337492257524</v>
      </c>
      <c r="D59">
        <v>23</v>
      </c>
      <c r="E59" t="str">
        <f t="shared" si="3"/>
        <v>Teen Idol</v>
      </c>
      <c r="F59" s="2">
        <f t="shared" si="4"/>
        <v>100.63467322054933</v>
      </c>
    </row>
    <row r="62" spans="1:6" x14ac:dyDescent="0.25">
      <c r="A62" s="20" t="s">
        <v>59</v>
      </c>
      <c r="B62" s="30" t="s">
        <v>7</v>
      </c>
      <c r="C62" s="22" t="s">
        <v>76</v>
      </c>
      <c r="D62" s="22" t="s">
        <v>0</v>
      </c>
    </row>
    <row r="63" spans="1:6" x14ac:dyDescent="0.25">
      <c r="A63" t="s">
        <v>75</v>
      </c>
      <c r="B63" s="10" t="s">
        <v>18</v>
      </c>
      <c r="C63">
        <f>SUMIFS(Other!E$2:E$23,Other!$A$2:$A$23,C$62,Other!$D$2:$D$23,$B63)</f>
        <v>63</v>
      </c>
      <c r="D63">
        <f>SUMIFS(Other!F$2:F$23,Other!$A$2:$A$23,D$62,Other!$D$2:$D$23,$B63)</f>
        <v>88</v>
      </c>
    </row>
    <row r="64" spans="1:6" x14ac:dyDescent="0.25">
      <c r="A64" t="s">
        <v>75</v>
      </c>
      <c r="B64" s="10" t="s">
        <v>15</v>
      </c>
      <c r="C64">
        <f>SUMIFS(Other!E$2:E$23,Other!$A$2:$A$23,C$62,Other!$D$2:$D$23,$B64)</f>
        <v>129</v>
      </c>
      <c r="D64">
        <f>SUMIFS(Other!F$2:F$23,Other!$A$2:$A$23,D$62,Other!$D$2:$D$23,$B64)</f>
        <v>132</v>
      </c>
    </row>
    <row r="65" spans="1:18" x14ac:dyDescent="0.25">
      <c r="A65" t="s">
        <v>75</v>
      </c>
      <c r="B65" s="10" t="s">
        <v>15</v>
      </c>
      <c r="C65">
        <f>SUMIFS(Other!E$2:E$23,Other!$A$2:$A$23,C$62,Other!$D$2:$D$23,$B65)</f>
        <v>129</v>
      </c>
      <c r="D65">
        <f>SUMIFS(Other!F$2:F$23,Other!$A$2:$A$23,D$62,Other!$D$2:$D$23,$B65)</f>
        <v>132</v>
      </c>
    </row>
    <row r="66" spans="1:18" x14ac:dyDescent="0.25">
      <c r="A66" t="s">
        <v>75</v>
      </c>
      <c r="B66" s="10" t="s">
        <v>16</v>
      </c>
      <c r="C66">
        <f>SUMIFS(Other!E$2:E$23,Other!$A$2:$A$23,C$62,Other!$D$2:$D$23,$B66)</f>
        <v>83</v>
      </c>
      <c r="D66">
        <f>SUMIFS(Other!F$2:F$23,Other!$A$2:$A$23,D$62,Other!$D$2:$D$23,$B66)</f>
        <v>78</v>
      </c>
    </row>
    <row r="67" spans="1:18" x14ac:dyDescent="0.25">
      <c r="A67" t="s">
        <v>75</v>
      </c>
      <c r="B67" s="10" t="s">
        <v>13</v>
      </c>
      <c r="C67">
        <f>SUMIFS(Other!E$2:E$23,Other!$A$2:$A$23,C$62,Other!$D$2:$D$23,$B67)</f>
        <v>90</v>
      </c>
      <c r="D67">
        <f>SUMIFS(Other!F$2:F$23,Other!$A$2:$A$23,D$62,Other!$D$2:$D$23,$B67)</f>
        <v>85</v>
      </c>
    </row>
    <row r="68" spans="1:18" x14ac:dyDescent="0.25">
      <c r="A68" t="s">
        <v>75</v>
      </c>
      <c r="B68" s="10" t="s">
        <v>11</v>
      </c>
      <c r="C68">
        <f>SUMIFS(Other!E$2:E$23,Other!$A$2:$A$23,C$62,Other!$D$2:$D$23,$B68)</f>
        <v>65</v>
      </c>
      <c r="D68">
        <f>SUMIFS(Other!F$2:F$23,Other!$A$2:$A$23,D$62,Other!$D$2:$D$23,$B68)</f>
        <v>55</v>
      </c>
    </row>
    <row r="69" spans="1:18" x14ac:dyDescent="0.25">
      <c r="A69" t="s">
        <v>75</v>
      </c>
      <c r="B69" s="10" t="s">
        <v>14</v>
      </c>
      <c r="C69">
        <f>SUMIFS(Other!E$2:E$23,Other!$A$2:$A$23,C$62,Other!$D$2:$D$23,$B69)</f>
        <v>57</v>
      </c>
      <c r="D69">
        <f>SUMIFS(Other!F$2:F$23,Other!$A$2:$A$23,D$62,Other!$D$2:$D$23,$B69)</f>
        <v>65</v>
      </c>
    </row>
    <row r="70" spans="1:18" x14ac:dyDescent="0.25">
      <c r="A70" t="s">
        <v>75</v>
      </c>
      <c r="B70" s="10" t="s">
        <v>17</v>
      </c>
      <c r="C70">
        <f>SUMIFS(Other!E$2:E$23,Other!$A$2:$A$23,C$62,Other!$D$2:$D$23,$B70)</f>
        <v>144</v>
      </c>
      <c r="D70">
        <f>SUMIFS(Other!F$2:F$23,Other!$A$2:$A$23,D$62,Other!$D$2:$D$23,$B70)</f>
        <v>130</v>
      </c>
    </row>
    <row r="71" spans="1:18" x14ac:dyDescent="0.25">
      <c r="A71" t="s">
        <v>75</v>
      </c>
      <c r="B71" s="10" t="s">
        <v>17</v>
      </c>
      <c r="C71">
        <f>SUMIFS(Other!E$2:E$23,Other!$A$2:$A$23,C$62,Other!$D$2:$D$23,$B71)</f>
        <v>144</v>
      </c>
      <c r="D71">
        <f>SUMIFS(Other!F$2:F$23,Other!$A$2:$A$23,D$62,Other!$D$2:$D$23,$B71)</f>
        <v>130</v>
      </c>
    </row>
    <row r="72" spans="1:18" x14ac:dyDescent="0.25">
      <c r="A72" t="s">
        <v>75</v>
      </c>
      <c r="B72" s="10" t="s">
        <v>20</v>
      </c>
      <c r="C72">
        <f>SUMIFS(Other!E$2:E$23,Other!$A$2:$A$23,C$62,Other!$D$2:$D$23,$B72)</f>
        <v>62</v>
      </c>
      <c r="D72">
        <f>SUMIFS(Other!F$2:F$23,Other!$A$2:$A$23,D$62,Other!$D$2:$D$23,$B72)</f>
        <v>82</v>
      </c>
    </row>
    <row r="75" spans="1:18" x14ac:dyDescent="0.25">
      <c r="A75" s="20" t="s">
        <v>58</v>
      </c>
      <c r="B75" s="30" t="s">
        <v>7</v>
      </c>
      <c r="C75" s="26" t="s">
        <v>60</v>
      </c>
      <c r="D75" s="27" t="s">
        <v>61</v>
      </c>
      <c r="E75" s="27" t="s">
        <v>62</v>
      </c>
      <c r="F75" s="27" t="s">
        <v>63</v>
      </c>
      <c r="G75" s="27" t="s">
        <v>64</v>
      </c>
      <c r="H75" s="27" t="s">
        <v>65</v>
      </c>
      <c r="I75" s="27" t="s">
        <v>66</v>
      </c>
      <c r="J75" s="27" t="s">
        <v>67</v>
      </c>
      <c r="K75" s="27" t="s">
        <v>68</v>
      </c>
      <c r="L75" s="27" t="s">
        <v>69</v>
      </c>
      <c r="M75" s="27" t="s">
        <v>70</v>
      </c>
      <c r="N75" s="27" t="s">
        <v>71</v>
      </c>
      <c r="O75" s="27" t="s">
        <v>60</v>
      </c>
    </row>
    <row r="76" spans="1:18" x14ac:dyDescent="0.25">
      <c r="A76" s="28" t="s">
        <v>0</v>
      </c>
      <c r="B76" s="10" t="s">
        <v>77</v>
      </c>
      <c r="C76">
        <f>SUMIFS(FTE!E$3:E$24,FTE!$A$3:$A$24,$A76)</f>
        <v>381</v>
      </c>
      <c r="D76">
        <f>SUMIFS(FTE!F$3:F$24,FTE!$A$3:$A$24,$A76)</f>
        <v>359</v>
      </c>
      <c r="E76">
        <f>SUMIFS(FTE!G$3:G$24,FTE!$A$3:$A$24,$A76)</f>
        <v>360</v>
      </c>
      <c r="F76">
        <f>SUMIFS(FTE!H$3:H$24,FTE!$A$3:$A$24,$A76)</f>
        <v>349</v>
      </c>
      <c r="G76">
        <f>SUMIFS(FTE!I$3:I$24,FTE!$A$3:$A$24,$A76)</f>
        <v>351</v>
      </c>
      <c r="H76">
        <f>SUMIFS(FTE!J$3:J$24,FTE!$A$3:$A$24,$A76)</f>
        <v>344</v>
      </c>
      <c r="I76">
        <f>SUMIFS(FTE!K$3:K$24,FTE!$A$3:$A$24,$A76)</f>
        <v>356</v>
      </c>
      <c r="J76">
        <f>SUMIFS(FTE!L$3:L$24,FTE!$A$3:$A$24,$A76)</f>
        <v>341</v>
      </c>
      <c r="K76">
        <f>SUMIFS(FTE!M$3:M$24,FTE!$A$3:$A$24,$A76)</f>
        <v>346</v>
      </c>
      <c r="L76">
        <f>SUMIFS(FTE!N$3:N$24,FTE!$A$3:$A$24,$A76)</f>
        <v>351</v>
      </c>
      <c r="M76">
        <f>SUMIFS(FTE!O$3:O$24,FTE!$A$3:$A$24,$A76)</f>
        <v>355</v>
      </c>
      <c r="N76">
        <f>SUMIFS(FTE!P$3:P$24,FTE!$A$3:$A$24,$A76)</f>
        <v>357</v>
      </c>
      <c r="O76">
        <f>SUMIFS(FTE!Q$3:Q$24,FTE!$A$3:$A$24,$A76)</f>
        <v>352</v>
      </c>
    </row>
    <row r="77" spans="1:18" x14ac:dyDescent="0.25">
      <c r="A77" t="s">
        <v>76</v>
      </c>
      <c r="B77" s="10" t="s">
        <v>77</v>
      </c>
      <c r="C77">
        <f>SUMIFS(FTE!E$3:E$24,FTE!$A$3:$A$24,$A77)</f>
        <v>378</v>
      </c>
      <c r="D77">
        <f>SUMIFS(FTE!F$3:F$24,FTE!$A$3:$A$24,$A77)</f>
        <v>355</v>
      </c>
      <c r="E77">
        <f>SUMIFS(FTE!G$3:G$24,FTE!$A$3:$A$24,$A77)</f>
        <v>361</v>
      </c>
      <c r="F77">
        <f>SUMIFS(FTE!H$3:H$24,FTE!$A$3:$A$24,$A77)</f>
        <v>351</v>
      </c>
      <c r="G77">
        <f>SUMIFS(FTE!I$3:I$24,FTE!$A$3:$A$24,$A77)</f>
        <v>347</v>
      </c>
      <c r="H77">
        <f>SUMIFS(FTE!J$3:J$24,FTE!$A$3:$A$24,$A77)</f>
        <v>345</v>
      </c>
      <c r="I77">
        <f>SUMIFS(FTE!K$3:K$24,FTE!$A$3:$A$24,$A77)</f>
        <v>358</v>
      </c>
      <c r="J77">
        <f>SUMIFS(FTE!L$3:L$24,FTE!$A$3:$A$24,$A77)</f>
        <v>343</v>
      </c>
      <c r="K77">
        <f>SUMIFS(FTE!M$3:M$24,FTE!$A$3:$A$24,$A77)</f>
        <v>344</v>
      </c>
      <c r="L77">
        <f>SUMIFS(FTE!N$3:N$24,FTE!$A$3:$A$24,$A77)</f>
        <v>350</v>
      </c>
      <c r="M77">
        <f>SUMIFS(FTE!O$3:O$24,FTE!$A$3:$A$24,$A77)</f>
        <v>361</v>
      </c>
      <c r="N77">
        <f>SUMIFS(FTE!P$3:P$24,FTE!$A$3:$A$24,$A77)</f>
        <v>352</v>
      </c>
      <c r="O77">
        <f>SUMIFS(FTE!Q$3:Q$24,FTE!$A$3:$A$24,$A77)</f>
        <v>358</v>
      </c>
    </row>
    <row r="78" spans="1:18" x14ac:dyDescent="0.25">
      <c r="B78" s="10"/>
    </row>
    <row r="79" spans="1:18" x14ac:dyDescent="0.25">
      <c r="B79" s="10"/>
    </row>
    <row r="80" spans="1:18" x14ac:dyDescent="0.25">
      <c r="A80" s="20" t="s">
        <v>58</v>
      </c>
      <c r="B80" s="20" t="s">
        <v>59</v>
      </c>
      <c r="C80" s="20" t="s">
        <v>6</v>
      </c>
      <c r="D80" s="31" t="s">
        <v>61</v>
      </c>
      <c r="E80" s="31" t="s">
        <v>62</v>
      </c>
      <c r="F80" s="31" t="s">
        <v>63</v>
      </c>
      <c r="G80" s="31" t="s">
        <v>64</v>
      </c>
      <c r="H80" s="31" t="s">
        <v>65</v>
      </c>
      <c r="I80" s="31" t="s">
        <v>66</v>
      </c>
      <c r="J80" s="31" t="s">
        <v>67</v>
      </c>
      <c r="K80" s="31" t="s">
        <v>68</v>
      </c>
      <c r="L80" s="31" t="s">
        <v>69</v>
      </c>
      <c r="M80" s="31" t="s">
        <v>70</v>
      </c>
      <c r="N80" s="31" t="s">
        <v>71</v>
      </c>
      <c r="O80" s="31" t="s">
        <v>60</v>
      </c>
      <c r="P80" s="31" t="s">
        <v>74</v>
      </c>
      <c r="Q80" s="31" t="s">
        <v>82</v>
      </c>
      <c r="R80" s="31" t="s">
        <v>83</v>
      </c>
    </row>
    <row r="81" spans="1:18" x14ac:dyDescent="0.25">
      <c r="B81" s="10" t="s">
        <v>79</v>
      </c>
      <c r="D81" s="2">
        <f>SUMIFS(Other!E$26:E$30,Other!$D$26:$D$30,$B81)/1000</f>
        <v>52003</v>
      </c>
      <c r="E81" s="2">
        <f>SUMIFS(Other!F$26:F$30,Other!$D$26:$D$30,$B81)/1000</f>
        <v>52673.386500000001</v>
      </c>
      <c r="F81" s="2">
        <f>SUMIFS(Other!G$26:G$30,Other!$D$26:$D$30,$B81)/1000</f>
        <v>55048.786316999998</v>
      </c>
      <c r="G81" s="2">
        <f>SUMIFS(Other!H$26:H$30,Other!$D$26:$D$30,$B81)/1000</f>
        <v>63688.608202464005</v>
      </c>
      <c r="H81" s="2">
        <f>SUMIFS(Other!I$26:I$30,Other!$D$26:$D$30,$B81)/1000</f>
        <v>51280.702568733963</v>
      </c>
      <c r="I81" s="2">
        <f>SUMIFS(Other!J$26:J$30,Other!$D$26:$D$30,$B81)/1000</f>
        <v>61088.991613380487</v>
      </c>
      <c r="J81" s="2">
        <f>SUMIFS(Other!K$26:K$30,Other!$D$26:$D$30,$B81)/1000</f>
        <v>65215.638635637617</v>
      </c>
      <c r="K81" s="2">
        <f>SUMIFS(Other!L$26:L$30,Other!$D$26:$D$30,$B81)/1000</f>
        <v>54455.058260757418</v>
      </c>
      <c r="L81" s="2">
        <f>SUMIFS(Other!M$26:M$30,Other!$D$26:$D$30,$B81)/1000</f>
        <v>49969.107882350174</v>
      </c>
      <c r="M81" s="2">
        <f>SUMIFS(Other!N$26:N$30,Other!$D$26:$D$30,$B81)/1000</f>
        <v>57550.627698982622</v>
      </c>
      <c r="N81" s="2">
        <f>SUMIFS(Other!O$26:O$30,Other!$D$26:$D$30,$B81)/1000</f>
        <v>64008.959139362458</v>
      </c>
      <c r="O81" s="2">
        <f>SUMIFS(Other!P$26:P$30,Other!$D$26:$D$30,$B81)/1000</f>
        <v>52002.954371060419</v>
      </c>
      <c r="P81" s="2">
        <f>SUMIFS(Other!Q$26:Q$30,Other!$D$26:$D$30,$B81)/1000</f>
        <v>678985.82118972915</v>
      </c>
      <c r="Q81" s="35">
        <f>P81/$P$85</f>
        <v>0.2607383584965754</v>
      </c>
      <c r="R81" s="34">
        <f>1-Q81</f>
        <v>0.73926164150342455</v>
      </c>
    </row>
    <row r="82" spans="1:18" x14ac:dyDescent="0.25">
      <c r="B82" s="10" t="s">
        <v>80</v>
      </c>
      <c r="D82" s="2">
        <f>SUMIFS(Other!E$26:E$30,Other!$D$26:$D$30,$B82)/1000</f>
        <v>57460</v>
      </c>
      <c r="E82" s="2">
        <f>SUMIFS(Other!F$26:F$30,Other!$D$26:$D$30,$B82)/1000</f>
        <v>55360.5</v>
      </c>
      <c r="F82" s="2">
        <f>SUMIFS(Other!G$26:G$30,Other!$D$26:$D$30,$B82)/1000</f>
        <v>62127.767520000001</v>
      </c>
      <c r="G82" s="2">
        <f>SUMIFS(Other!H$26:H$30,Other!$D$26:$D$30,$B82)/1000</f>
        <v>60028.736517360012</v>
      </c>
      <c r="H82" s="2">
        <f>SUMIFS(Other!I$26:I$30,Other!$D$26:$D$30,$B82)/1000</f>
        <v>61819.593823461248</v>
      </c>
      <c r="I82" s="2">
        <f>SUMIFS(Other!J$26:J$30,Other!$D$26:$D$30,$B82)/1000</f>
        <v>59152.997289887076</v>
      </c>
      <c r="J82" s="2">
        <f>SUMIFS(Other!K$26:K$30,Other!$D$26:$D$30,$B82)/1000</f>
        <v>55357.160614737906</v>
      </c>
      <c r="K82" s="2">
        <f>SUMIFS(Other!L$26:L$30,Other!$D$26:$D$30,$B82)/1000</f>
        <v>63872.098411113948</v>
      </c>
      <c r="L82" s="2">
        <f>SUMIFS(Other!M$26:M$30,Other!$D$26:$D$30,$B82)/1000</f>
        <v>57263.017070258684</v>
      </c>
      <c r="M82" s="2">
        <f>SUMIFS(Other!N$26:N$30,Other!$D$26:$D$30,$B82)/1000</f>
        <v>59627.642833983497</v>
      </c>
      <c r="N82" s="2">
        <f>SUMIFS(Other!O$26:O$30,Other!$D$26:$D$30,$B82)/1000</f>
        <v>48473.898474434201</v>
      </c>
      <c r="O82" s="2">
        <f>SUMIFS(Other!P$26:P$30,Other!$D$26:$D$30,$B82)/1000</f>
        <v>50829.955400284613</v>
      </c>
      <c r="P82" s="2">
        <f>SUMIFS(Other!Q$26:Q$30,Other!$D$26:$D$30,$B82)/1000</f>
        <v>691373.36795552121</v>
      </c>
      <c r="Q82" s="35">
        <f t="shared" ref="Q82:Q84" si="5">P82/$P$85</f>
        <v>0.26549531881697308</v>
      </c>
      <c r="R82" s="34">
        <f t="shared" ref="R82:R84" si="6">1-Q82</f>
        <v>0.73450468118302692</v>
      </c>
    </row>
    <row r="83" spans="1:18" x14ac:dyDescent="0.25">
      <c r="B83" s="10" t="s">
        <v>81</v>
      </c>
      <c r="D83" s="2">
        <f>SUMIFS(Other!E$26:E$30,Other!$D$26:$D$30,$B83)/1000</f>
        <v>74062.2</v>
      </c>
      <c r="E83" s="2">
        <f>SUMIFS(Other!F$26:F$30,Other!$D$26:$D$30,$B83)/1000</f>
        <v>79811.103599999988</v>
      </c>
      <c r="F83" s="2">
        <f>SUMIFS(Other!G$26:G$30,Other!$D$26:$D$30,$B83)/1000</f>
        <v>68045.266695600003</v>
      </c>
      <c r="G83" s="2">
        <f>SUMIFS(Other!H$26:H$30,Other!$D$26:$D$30,$B83)/1000</f>
        <v>64666.854279043204</v>
      </c>
      <c r="H83" s="2">
        <f>SUMIFS(Other!I$26:I$30,Other!$D$26:$D$30,$B83)/1000</f>
        <v>65500.494378770869</v>
      </c>
      <c r="I83" s="2">
        <f>SUMIFS(Other!J$26:J$30,Other!$D$26:$D$30,$B83)/1000</f>
        <v>62102.920347768813</v>
      </c>
      <c r="J83" s="2">
        <f>SUMIFS(Other!K$26:K$30,Other!$D$26:$D$30,$B83)/1000</f>
        <v>68591.264094102749</v>
      </c>
      <c r="K83" s="2">
        <f>SUMIFS(Other!L$26:L$30,Other!$D$26:$D$30,$B83)/1000</f>
        <v>68019.905935463219</v>
      </c>
      <c r="L83" s="2">
        <f>SUMIFS(Other!M$26:M$30,Other!$D$26:$D$30,$B83)/1000</f>
        <v>74545.565661146728</v>
      </c>
      <c r="M83" s="2">
        <f>SUMIFS(Other!N$26:N$30,Other!$D$26:$D$30,$B83)/1000</f>
        <v>78962.922894895819</v>
      </c>
      <c r="N83" s="2">
        <f>SUMIFS(Other!O$26:O$30,Other!$D$26:$D$30,$B83)/1000</f>
        <v>75556.846545159235</v>
      </c>
      <c r="O83" s="2">
        <f>SUMIFS(Other!P$26:P$30,Other!$D$26:$D$30,$B83)/1000</f>
        <v>70708.377958365149</v>
      </c>
      <c r="P83" s="2">
        <f>SUMIFS(Other!Q$26:Q$30,Other!$D$26:$D$30,$B83)/1000</f>
        <v>850573.72239031573</v>
      </c>
      <c r="Q83" s="35">
        <f t="shared" si="5"/>
        <v>0.32663008451011744</v>
      </c>
      <c r="R83" s="34">
        <f t="shared" si="6"/>
        <v>0.67336991548988256</v>
      </c>
    </row>
    <row r="84" spans="1:18" x14ac:dyDescent="0.25">
      <c r="B84" s="10" t="s">
        <v>5</v>
      </c>
      <c r="D84" s="2">
        <f>SUMIFS(Other!E$26:E$30,Other!$D$26:$D$30,$B84)/1000</f>
        <v>25481.47</v>
      </c>
      <c r="E84" s="2">
        <f>SUMIFS(Other!F$26:F$30,Other!$D$26:$D$30,$B84)/1000</f>
        <v>31077.298035</v>
      </c>
      <c r="F84" s="2">
        <f>SUMIFS(Other!G$26:G$30,Other!$D$26:$D$30,$B84)/1000</f>
        <v>32478.783927029999</v>
      </c>
      <c r="G84" s="2">
        <f>SUMIFS(Other!H$26:H$30,Other!$D$26:$D$30,$B84)/1000</f>
        <v>39486.937085527679</v>
      </c>
      <c r="H84" s="2">
        <f>SUMIFS(Other!I$26:I$30,Other!$D$26:$D$30,$B84)/1000</f>
        <v>23076.316155930279</v>
      </c>
      <c r="I84" s="2">
        <f>SUMIFS(Other!J$26:J$30,Other!$D$26:$D$30,$B84)/1000</f>
        <v>32988.05547122546</v>
      </c>
      <c r="J84" s="2">
        <f>SUMIFS(Other!K$26:K$30,Other!$D$26:$D$30,$B84)/1000</f>
        <v>39781.539567738953</v>
      </c>
      <c r="K84" s="2">
        <f>SUMIFS(Other!L$26:L$30,Other!$D$26:$D$30,$B84)/1000</f>
        <v>30494.832626024148</v>
      </c>
      <c r="L84" s="2">
        <f>SUMIFS(Other!M$26:M$30,Other!$D$26:$D$30,$B84)/1000</f>
        <v>31480.537965880612</v>
      </c>
      <c r="M84" s="2">
        <f>SUMIFS(Other!N$26:N$30,Other!$D$26:$D$30,$B84)/1000</f>
        <v>32803.857788420093</v>
      </c>
      <c r="N84" s="2">
        <f>SUMIFS(Other!O$26:O$30,Other!$D$26:$D$30,$B84)/1000</f>
        <v>30724.300386893978</v>
      </c>
      <c r="O84" s="2">
        <f>SUMIFS(Other!P$26:P$30,Other!$D$26:$D$30,$B84)/1000</f>
        <v>33281.890797478663</v>
      </c>
      <c r="P84" s="2">
        <f>SUMIFS(Other!Q$26:Q$30,Other!$D$26:$D$30,$B84)/1000</f>
        <v>383155.81980714988</v>
      </c>
      <c r="Q84" s="35">
        <f t="shared" si="5"/>
        <v>0.14713623817633423</v>
      </c>
      <c r="R84" s="34">
        <f t="shared" si="6"/>
        <v>0.85286376182366574</v>
      </c>
    </row>
    <row r="85" spans="1:18" x14ac:dyDescent="0.25">
      <c r="B85" s="10" t="s">
        <v>74</v>
      </c>
      <c r="D85" s="33">
        <f>SUM(D81:D84)</f>
        <v>209006.67</v>
      </c>
      <c r="E85" s="33">
        <f t="shared" ref="E85:P85" si="7">SUM(E81:E84)</f>
        <v>218922.28813499998</v>
      </c>
      <c r="F85" s="33">
        <f t="shared" si="7"/>
        <v>217700.60445962998</v>
      </c>
      <c r="G85" s="33">
        <f t="shared" si="7"/>
        <v>227871.13608439488</v>
      </c>
      <c r="H85" s="33">
        <f t="shared" si="7"/>
        <v>201677.10692689638</v>
      </c>
      <c r="I85" s="33">
        <f t="shared" si="7"/>
        <v>215332.96472226185</v>
      </c>
      <c r="J85" s="33">
        <f t="shared" si="7"/>
        <v>228945.6029122172</v>
      </c>
      <c r="K85" s="33">
        <f t="shared" si="7"/>
        <v>216841.89523335872</v>
      </c>
      <c r="L85" s="33">
        <f t="shared" si="7"/>
        <v>213258.22857963623</v>
      </c>
      <c r="M85" s="33">
        <f t="shared" si="7"/>
        <v>228945.05121628207</v>
      </c>
      <c r="N85" s="33">
        <f t="shared" si="7"/>
        <v>218764.00454584986</v>
      </c>
      <c r="O85" s="33">
        <f t="shared" si="7"/>
        <v>206823.17852718884</v>
      </c>
      <c r="P85" s="33">
        <f t="shared" si="7"/>
        <v>2604088.7313427157</v>
      </c>
      <c r="Q85" s="33">
        <f>SUM(Q81:Q84)</f>
        <v>1.0000000000000002</v>
      </c>
    </row>
    <row r="88" spans="1:18" x14ac:dyDescent="0.25">
      <c r="A88" s="20" t="s">
        <v>88</v>
      </c>
      <c r="B88" s="30" t="s">
        <v>7</v>
      </c>
      <c r="C88" s="37" t="s">
        <v>85</v>
      </c>
      <c r="D88" s="37" t="s">
        <v>86</v>
      </c>
      <c r="E88" s="37" t="s">
        <v>92</v>
      </c>
    </row>
    <row r="89" spans="1:18" x14ac:dyDescent="0.25">
      <c r="A89" t="s">
        <v>87</v>
      </c>
      <c r="B89" s="10" t="s">
        <v>18</v>
      </c>
      <c r="C89">
        <f>SUMIFS(Other!E$33:E$42,Other!$D$33:$D$42,$B89)</f>
        <v>27</v>
      </c>
      <c r="D89">
        <f>SUMIFS(Other!F$33:F$42,Other!$D$33:$D$42,$B89)</f>
        <v>28</v>
      </c>
      <c r="E89">
        <v>3</v>
      </c>
    </row>
    <row r="90" spans="1:18" x14ac:dyDescent="0.25">
      <c r="A90" t="s">
        <v>87</v>
      </c>
      <c r="B90" s="10" t="s">
        <v>15</v>
      </c>
      <c r="C90">
        <f>SUMIFS(Other!E$33:E$42,Other!$D$33:$D$42,$B90)</f>
        <v>64</v>
      </c>
      <c r="D90">
        <f>SUMIFS(Other!F$33:F$42,Other!$D$33:$D$42,$B90)</f>
        <v>73</v>
      </c>
      <c r="E90">
        <v>6</v>
      </c>
    </row>
    <row r="91" spans="1:18" x14ac:dyDescent="0.25">
      <c r="A91" t="s">
        <v>87</v>
      </c>
      <c r="B91" s="10" t="s">
        <v>15</v>
      </c>
      <c r="C91">
        <f>SUMIFS(Other!E$33:E$42,Other!$D$33:$D$42,$B91)</f>
        <v>64</v>
      </c>
      <c r="D91">
        <f>SUMIFS(Other!F$33:F$42,Other!$D$33:$D$42,$B91)</f>
        <v>73</v>
      </c>
      <c r="E91">
        <v>3</v>
      </c>
    </row>
    <row r="92" spans="1:18" x14ac:dyDescent="0.25">
      <c r="A92" t="s">
        <v>87</v>
      </c>
      <c r="B92" s="10" t="s">
        <v>16</v>
      </c>
      <c r="C92">
        <f>SUMIFS(Other!E$33:E$42,Other!$D$33:$D$42,$B92)</f>
        <v>26</v>
      </c>
      <c r="D92">
        <f>SUMIFS(Other!F$33:F$42,Other!$D$33:$D$42,$B92)</f>
        <v>30</v>
      </c>
      <c r="E92">
        <v>6</v>
      </c>
    </row>
    <row r="93" spans="1:18" x14ac:dyDescent="0.25">
      <c r="A93" t="s">
        <v>87</v>
      </c>
      <c r="B93" s="10" t="s">
        <v>13</v>
      </c>
      <c r="C93">
        <f>SUMIFS(Other!E$33:E$42,Other!$D$33:$D$42,$B93)</f>
        <v>50</v>
      </c>
      <c r="D93">
        <f>SUMIFS(Other!F$33:F$42,Other!$D$33:$D$42,$B93)</f>
        <v>44</v>
      </c>
      <c r="E93">
        <v>7</v>
      </c>
    </row>
    <row r="94" spans="1:18" x14ac:dyDescent="0.25">
      <c r="A94" t="s">
        <v>87</v>
      </c>
      <c r="B94" s="10" t="s">
        <v>11</v>
      </c>
      <c r="C94">
        <f>SUMIFS(Other!E$33:E$42,Other!$D$33:$D$42,$B94)</f>
        <v>26</v>
      </c>
      <c r="D94">
        <f>SUMIFS(Other!F$33:F$42,Other!$D$33:$D$42,$B94)</f>
        <v>23</v>
      </c>
      <c r="E94">
        <v>5</v>
      </c>
    </row>
    <row r="95" spans="1:18" x14ac:dyDescent="0.25">
      <c r="A95" t="s">
        <v>87</v>
      </c>
      <c r="B95" s="10" t="s">
        <v>14</v>
      </c>
      <c r="C95">
        <f>SUMIFS(Other!E$33:E$42,Other!$D$33:$D$42,$B95)</f>
        <v>22</v>
      </c>
      <c r="D95">
        <f>SUMIFS(Other!F$33:F$42,Other!$D$33:$D$42,$B95)</f>
        <v>30</v>
      </c>
      <c r="E95">
        <v>9</v>
      </c>
    </row>
    <row r="96" spans="1:18" x14ac:dyDescent="0.25">
      <c r="A96" t="s">
        <v>87</v>
      </c>
      <c r="B96" s="10" t="s">
        <v>17</v>
      </c>
      <c r="C96">
        <f>SUMIFS(Other!E$33:E$42,Other!$D$33:$D$42,$B96)</f>
        <v>63</v>
      </c>
      <c r="D96">
        <f>SUMIFS(Other!F$33:F$42,Other!$D$33:$D$42,$B96)</f>
        <v>66</v>
      </c>
    </row>
    <row r="97" spans="1:4" x14ac:dyDescent="0.25">
      <c r="A97" t="s">
        <v>87</v>
      </c>
      <c r="B97" s="10" t="s">
        <v>17</v>
      </c>
      <c r="C97">
        <f>SUMIFS(Other!E$33:E$42,Other!$D$33:$D$42,$B97)</f>
        <v>63</v>
      </c>
      <c r="D97">
        <f>SUMIFS(Other!F$33:F$42,Other!$D$33:$D$42,$B97)</f>
        <v>66</v>
      </c>
    </row>
    <row r="98" spans="1:4" x14ac:dyDescent="0.25">
      <c r="A98" t="s">
        <v>87</v>
      </c>
      <c r="B98" s="10" t="s">
        <v>20</v>
      </c>
      <c r="C98">
        <f>SUMIFS(Other!E$33:E$42,Other!$D$33:$D$42,$B98)</f>
        <v>18</v>
      </c>
      <c r="D98">
        <f>SUMIFS(Other!F$33:F$42,Other!$D$33:$D$42,$B98)</f>
        <v>25</v>
      </c>
    </row>
    <row r="99" spans="1:4" x14ac:dyDescent="0.25">
      <c r="B99" s="10" t="s">
        <v>74</v>
      </c>
      <c r="C99">
        <f>SUM(C89:C98)</f>
        <v>423</v>
      </c>
      <c r="D99">
        <f>SUM(D89:D98)</f>
        <v>458</v>
      </c>
    </row>
    <row r="103" spans="1:4" x14ac:dyDescent="0.25">
      <c r="A103" s="20" t="s">
        <v>88</v>
      </c>
      <c r="B103" s="30" t="s">
        <v>7</v>
      </c>
      <c r="C103" s="37" t="s">
        <v>85</v>
      </c>
      <c r="D103" s="37" t="s">
        <v>86</v>
      </c>
    </row>
    <row r="104" spans="1:4" x14ac:dyDescent="0.25">
      <c r="A104" t="s">
        <v>89</v>
      </c>
      <c r="B104" t="s">
        <v>91</v>
      </c>
      <c r="C104" s="40">
        <f>AVERAGE(Other!Q57:Q66)</f>
        <v>8.0166666666666664E-2</v>
      </c>
      <c r="D104" s="40">
        <f>AVERAGE(Other!Q46:Q55)</f>
        <v>0.10416666666666667</v>
      </c>
    </row>
    <row r="105" spans="1:4" x14ac:dyDescent="0.25">
      <c r="A105" t="s">
        <v>90</v>
      </c>
      <c r="B105" t="s">
        <v>91</v>
      </c>
      <c r="C105" s="40">
        <f>AVERAGE(Other!Q81:Q90)</f>
        <v>0.14516666666666669</v>
      </c>
      <c r="D105" s="40">
        <f>AVERAGE(Other!Q70:Q79)</f>
        <v>0.15183333333333332</v>
      </c>
    </row>
  </sheetData>
  <sortState ref="B2:I11">
    <sortCondition descending="1" ref="C2:C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B6:P30"/>
  <sheetViews>
    <sheetView showGridLines="0" showRowColHeaders="0" tabSelected="1" workbookViewId="0">
      <selection activeCell="N11" sqref="N11"/>
    </sheetView>
  </sheetViews>
  <sheetFormatPr defaultRowHeight="15" x14ac:dyDescent="0.25"/>
  <cols>
    <col min="2" max="2" width="16.42578125" customWidth="1"/>
    <col min="3" max="3" width="14.140625" customWidth="1"/>
    <col min="4" max="4" width="19.28515625" customWidth="1"/>
    <col min="5" max="5" width="14.140625" customWidth="1"/>
    <col min="6" max="6" width="19.28515625" customWidth="1"/>
    <col min="7" max="7" width="14.140625" customWidth="1"/>
    <col min="8" max="8" width="19.28515625" customWidth="1"/>
    <col min="9" max="9" width="14.140625" customWidth="1"/>
    <col min="10" max="10" width="13.42578125" customWidth="1"/>
    <col min="11" max="11" width="14.140625" customWidth="1"/>
    <col min="12" max="12" width="13.28515625" customWidth="1"/>
    <col min="13" max="17" width="15.7109375" customWidth="1"/>
  </cols>
  <sheetData>
    <row r="6" spans="2:12" x14ac:dyDescent="0.25">
      <c r="B6" s="4"/>
      <c r="C6" s="1"/>
      <c r="D6" s="4"/>
      <c r="E6" s="1"/>
      <c r="F6" s="4"/>
      <c r="G6" s="1"/>
      <c r="H6" s="4"/>
      <c r="I6" s="1"/>
      <c r="J6" s="4"/>
    </row>
    <row r="7" spans="2:12" x14ac:dyDescent="0.25">
      <c r="B7" s="10" t="str">
        <f>Calcs!B2</f>
        <v>Switzerland</v>
      </c>
      <c r="C7" s="3">
        <f>Calcs!E2</f>
        <v>3044.3478270563874</v>
      </c>
      <c r="D7" s="12" t="str">
        <f t="shared" ref="D7:D16" si="0">REPT(CHAR(149),C7*10/MAX($C$7:$C$16)+1)</f>
        <v>•••••••••••</v>
      </c>
      <c r="E7" s="3">
        <f>Calcs!F2</f>
        <v>4447.7486703663999</v>
      </c>
      <c r="F7" s="12" t="str">
        <f t="shared" ref="F7:F16" si="1">REPT(CHAR(149),E7*10/MAX($C$7:$C$16)+1)</f>
        <v>•••••••••••••••</v>
      </c>
      <c r="G7" s="3">
        <f>Calcs!G2</f>
        <v>2347.1264381187889</v>
      </c>
      <c r="H7" s="12" t="str">
        <f t="shared" ref="H7:H16" si="2">REPT(CHAR(149),G7*10/MAX($C$7:$C$16)+1)</f>
        <v>••••••••</v>
      </c>
      <c r="I7" s="3">
        <f>Calcs!H2</f>
        <v>1977.662394726852</v>
      </c>
      <c r="J7" s="12" t="str">
        <f t="shared" ref="J7:J16" si="3">REPT(CHAR(149),I7*10/MAX($C$7:$C$16)+1)</f>
        <v>•••••••</v>
      </c>
      <c r="K7" s="13">
        <f>I7+G7+E7+C7</f>
        <v>11816.885330268429</v>
      </c>
      <c r="L7" s="12" t="str">
        <f>REPT(CHAR(149),K7*3/MAX($C$7:$C$16)+1)</f>
        <v>••••••••••••</v>
      </c>
    </row>
    <row r="8" spans="2:12" x14ac:dyDescent="0.25">
      <c r="B8" s="10" t="str">
        <f>Calcs!B3</f>
        <v>Spain</v>
      </c>
      <c r="C8" s="3">
        <f>Calcs!E3</f>
        <v>2661.7828394044996</v>
      </c>
      <c r="D8" s="12" t="str">
        <f t="shared" si="0"/>
        <v>•••••••••</v>
      </c>
      <c r="E8" s="3">
        <f>Calcs!F3</f>
        <v>2892.3629879444898</v>
      </c>
      <c r="F8" s="12" t="str">
        <f t="shared" si="1"/>
        <v>••••••••••</v>
      </c>
      <c r="G8" s="3">
        <f>Calcs!G3</f>
        <v>2557.9463496049734</v>
      </c>
      <c r="H8" s="12" t="str">
        <f t="shared" si="2"/>
        <v>•••••••••</v>
      </c>
      <c r="I8" s="3">
        <f>Calcs!H3</f>
        <v>1891.2608357845904</v>
      </c>
      <c r="J8" s="12" t="str">
        <f t="shared" si="3"/>
        <v>•••••••</v>
      </c>
      <c r="K8" s="13">
        <f t="shared" ref="K8:K16" si="4">I8+G8+E8+C8</f>
        <v>10003.353012738553</v>
      </c>
      <c r="L8" s="12" t="str">
        <f t="shared" ref="L8:L16" si="5">REPT(CHAR(149),K8*3/MAX($C$7:$C$16)+1)</f>
        <v>••••••••••</v>
      </c>
    </row>
    <row r="9" spans="2:12" x14ac:dyDescent="0.25">
      <c r="B9" s="10" t="str">
        <f>Calcs!B4</f>
        <v>Spain</v>
      </c>
      <c r="C9" s="3">
        <f>Calcs!E4</f>
        <v>2661.7828394044996</v>
      </c>
      <c r="D9" s="12" t="str">
        <f t="shared" si="0"/>
        <v>•••••••••</v>
      </c>
      <c r="E9" s="3">
        <f>Calcs!F4</f>
        <v>2892.3629879444898</v>
      </c>
      <c r="F9" s="12" t="str">
        <f t="shared" si="1"/>
        <v>••••••••••</v>
      </c>
      <c r="G9" s="3">
        <f>Calcs!G4</f>
        <v>2557.9463496049734</v>
      </c>
      <c r="H9" s="12" t="str">
        <f t="shared" si="2"/>
        <v>•••••••••</v>
      </c>
      <c r="I9" s="3">
        <f>Calcs!H4</f>
        <v>1891.2608357845904</v>
      </c>
      <c r="J9" s="12" t="str">
        <f t="shared" si="3"/>
        <v>•••••••</v>
      </c>
      <c r="K9" s="13">
        <f t="shared" si="4"/>
        <v>10003.353012738553</v>
      </c>
      <c r="L9" s="12" t="str">
        <f t="shared" si="5"/>
        <v>••••••••••</v>
      </c>
    </row>
    <row r="10" spans="2:12" x14ac:dyDescent="0.25">
      <c r="B10" s="10" t="str">
        <f>Calcs!B5</f>
        <v>Italy</v>
      </c>
      <c r="C10" s="3">
        <f>Calcs!E5</f>
        <v>1678.5215028375587</v>
      </c>
      <c r="D10" s="12" t="str">
        <f t="shared" si="0"/>
        <v>••••••</v>
      </c>
      <c r="E10" s="3">
        <f>Calcs!F5</f>
        <v>551.04591211909371</v>
      </c>
      <c r="F10" s="12" t="str">
        <f t="shared" si="1"/>
        <v>••</v>
      </c>
      <c r="G10" s="3">
        <f>Calcs!G5</f>
        <v>1762.5699493270365</v>
      </c>
      <c r="H10" s="12" t="str">
        <f t="shared" si="2"/>
        <v>••••••</v>
      </c>
      <c r="I10" s="3">
        <f>Calcs!H5</f>
        <v>2338.7251686889495</v>
      </c>
      <c r="J10" s="12" t="str">
        <f t="shared" si="3"/>
        <v>••••••••</v>
      </c>
      <c r="K10" s="13">
        <f t="shared" si="4"/>
        <v>6330.8625329726383</v>
      </c>
      <c r="L10" s="12" t="str">
        <f t="shared" si="5"/>
        <v>•••••••</v>
      </c>
    </row>
    <row r="11" spans="2:12" x14ac:dyDescent="0.25">
      <c r="B11" s="10" t="str">
        <f>Calcs!B6</f>
        <v>Germany</v>
      </c>
      <c r="C11" s="3">
        <f>Calcs!E6</f>
        <v>2318.5620575593407</v>
      </c>
      <c r="D11" s="12" t="str">
        <f t="shared" si="0"/>
        <v>••••••••</v>
      </c>
      <c r="E11" s="3">
        <f>Calcs!F6</f>
        <v>528.98873634203392</v>
      </c>
      <c r="F11" s="12" t="str">
        <f t="shared" si="1"/>
        <v>••</v>
      </c>
      <c r="G11" s="3">
        <f>Calcs!G6</f>
        <v>1425.404364938049</v>
      </c>
      <c r="H11" s="12" t="str">
        <f t="shared" si="2"/>
        <v>•••••</v>
      </c>
      <c r="I11" s="3">
        <f>Calcs!H6</f>
        <v>1753.9095109989698</v>
      </c>
      <c r="J11" s="12" t="str">
        <f t="shared" si="3"/>
        <v>••••••</v>
      </c>
      <c r="K11" s="13">
        <f t="shared" si="4"/>
        <v>6026.8646698383927</v>
      </c>
      <c r="L11" s="12" t="str">
        <f t="shared" si="5"/>
        <v>••••••</v>
      </c>
    </row>
    <row r="12" spans="2:12" x14ac:dyDescent="0.25">
      <c r="B12" s="10" t="str">
        <f>Calcs!B7</f>
        <v>England</v>
      </c>
      <c r="C12" s="3">
        <f>Calcs!E7</f>
        <v>1684.2598617228443</v>
      </c>
      <c r="D12" s="12" t="str">
        <f t="shared" si="0"/>
        <v>••••••</v>
      </c>
      <c r="E12" s="3">
        <f>Calcs!F7</f>
        <v>637.99402457287283</v>
      </c>
      <c r="F12" s="12" t="str">
        <f t="shared" si="1"/>
        <v>•••</v>
      </c>
      <c r="G12" s="3">
        <f>Calcs!G7</f>
        <v>1565.6547168744896</v>
      </c>
      <c r="H12" s="12" t="str">
        <f t="shared" si="2"/>
        <v>••••••</v>
      </c>
      <c r="I12" s="3">
        <f>Calcs!H7</f>
        <v>2317.816843023325</v>
      </c>
      <c r="J12" s="12" t="str">
        <f t="shared" si="3"/>
        <v>••••••••</v>
      </c>
      <c r="K12" s="13">
        <f t="shared" si="4"/>
        <v>6205.7254461935318</v>
      </c>
      <c r="L12" s="12" t="str">
        <f t="shared" si="5"/>
        <v>•••••••</v>
      </c>
    </row>
    <row r="13" spans="2:12" x14ac:dyDescent="0.25">
      <c r="B13" s="10" t="str">
        <f>Calcs!B8</f>
        <v>France</v>
      </c>
      <c r="C13" s="3">
        <f>Calcs!E8</f>
        <v>1741.2758616523454</v>
      </c>
      <c r="D13" s="12" t="str">
        <f t="shared" si="0"/>
        <v>••••••</v>
      </c>
      <c r="E13" s="3">
        <f>Calcs!F8</f>
        <v>401.4641569753731</v>
      </c>
      <c r="F13" s="12" t="str">
        <f t="shared" si="1"/>
        <v>••</v>
      </c>
      <c r="G13" s="3">
        <f>Calcs!G8</f>
        <v>2136.4263169011624</v>
      </c>
      <c r="H13" s="12" t="str">
        <f t="shared" si="2"/>
        <v>••••••••</v>
      </c>
      <c r="I13" s="3">
        <f>Calcs!H8</f>
        <v>1661.0362739423979</v>
      </c>
      <c r="J13" s="12" t="str">
        <f t="shared" si="3"/>
        <v>••••••</v>
      </c>
      <c r="K13" s="13">
        <f t="shared" si="4"/>
        <v>5940.2026094712783</v>
      </c>
      <c r="L13" s="12" t="str">
        <f t="shared" si="5"/>
        <v>••••••</v>
      </c>
    </row>
    <row r="14" spans="2:12" x14ac:dyDescent="0.25">
      <c r="B14" s="10" t="str">
        <f>Calcs!B9</f>
        <v>Sweeden</v>
      </c>
      <c r="C14" s="3">
        <f>Calcs!E9</f>
        <v>1562.8665074899404</v>
      </c>
      <c r="D14" s="12" t="str">
        <f t="shared" si="0"/>
        <v>••••••</v>
      </c>
      <c r="E14" s="3">
        <f>Calcs!F9</f>
        <v>1161.8126637529492</v>
      </c>
      <c r="F14" s="12" t="str">
        <f t="shared" si="1"/>
        <v>••••</v>
      </c>
      <c r="G14" s="3">
        <f>Calcs!G9</f>
        <v>1052.0299422022226</v>
      </c>
      <c r="H14" s="12" t="str">
        <f t="shared" si="2"/>
        <v>••••</v>
      </c>
      <c r="I14" s="3">
        <f>Calcs!H9</f>
        <v>1247.8084264349998</v>
      </c>
      <c r="J14" s="12" t="str">
        <f t="shared" si="3"/>
        <v>•••••</v>
      </c>
      <c r="K14" s="13">
        <f t="shared" si="4"/>
        <v>5024.517539880113</v>
      </c>
      <c r="L14" s="12" t="str">
        <f t="shared" si="5"/>
        <v>•••••</v>
      </c>
    </row>
    <row r="15" spans="2:12" x14ac:dyDescent="0.25">
      <c r="B15" s="10" t="str">
        <f>Calcs!B10</f>
        <v>Sweeden</v>
      </c>
      <c r="C15" s="3">
        <f>Calcs!E10</f>
        <v>1562.8665074899404</v>
      </c>
      <c r="D15" s="12" t="str">
        <f t="shared" si="0"/>
        <v>••••••</v>
      </c>
      <c r="E15" s="3">
        <f>Calcs!F10</f>
        <v>1161.8126637529492</v>
      </c>
      <c r="F15" s="12" t="str">
        <f t="shared" si="1"/>
        <v>••••</v>
      </c>
      <c r="G15" s="3">
        <f>Calcs!G10</f>
        <v>1052.0299422022226</v>
      </c>
      <c r="H15" s="12" t="str">
        <f t="shared" si="2"/>
        <v>••••</v>
      </c>
      <c r="I15" s="3">
        <f>Calcs!H10</f>
        <v>1247.8084264349998</v>
      </c>
      <c r="J15" s="12" t="str">
        <f t="shared" si="3"/>
        <v>•••••</v>
      </c>
      <c r="K15" s="13">
        <f t="shared" si="4"/>
        <v>5024.517539880113</v>
      </c>
      <c r="L15" s="12" t="str">
        <f t="shared" si="5"/>
        <v>•••••</v>
      </c>
    </row>
    <row r="16" spans="2:12" x14ac:dyDescent="0.25">
      <c r="B16" s="10" t="str">
        <f>Calcs!B11</f>
        <v>Norway</v>
      </c>
      <c r="C16" s="3">
        <f>Calcs!E11</f>
        <v>426.94803576440472</v>
      </c>
      <c r="D16" s="12" t="str">
        <f t="shared" si="0"/>
        <v>••</v>
      </c>
      <c r="E16" s="3">
        <f>Calcs!F11</f>
        <v>1939.8837187761276</v>
      </c>
      <c r="F16" s="12" t="str">
        <f t="shared" si="1"/>
        <v>•••••••</v>
      </c>
      <c r="G16" s="3">
        <f>Calcs!G11</f>
        <v>1785.0985028744174</v>
      </c>
      <c r="H16" s="12" t="str">
        <f t="shared" si="2"/>
        <v>••••••</v>
      </c>
      <c r="I16" s="3">
        <f>Calcs!H11</f>
        <v>672.82616609293189</v>
      </c>
      <c r="J16" s="12" t="str">
        <f t="shared" si="3"/>
        <v>•••</v>
      </c>
      <c r="K16" s="13">
        <f t="shared" si="4"/>
        <v>4824.7564235078808</v>
      </c>
      <c r="L16" s="12" t="str">
        <f t="shared" si="5"/>
        <v>•••••</v>
      </c>
    </row>
    <row r="17" spans="2:16" x14ac:dyDescent="0.25">
      <c r="B17" s="10"/>
      <c r="C17" s="3"/>
      <c r="D17" s="5"/>
      <c r="E17" s="3"/>
      <c r="F17" s="5"/>
      <c r="G17" s="3"/>
      <c r="H17" s="5"/>
      <c r="I17" s="3"/>
      <c r="J17" s="5"/>
    </row>
    <row r="18" spans="2:16" x14ac:dyDescent="0.25">
      <c r="B18" s="10"/>
    </row>
    <row r="19" spans="2:16" ht="18" x14ac:dyDescent="0.25">
      <c r="B19" t="str">
        <f>Calcs!B50</f>
        <v>The Corporation</v>
      </c>
      <c r="C19" s="3">
        <f>Calcs!C50</f>
        <v>10218.485572442347</v>
      </c>
      <c r="D19" s="11" t="str">
        <f>REPT("|",C19*190/MAX($C$19:$C$28))</f>
        <v>||||||||||||||||||||||||||||||||||||||||||||||||||||||||||||||||||||||||||||||||||||||||||||||||||||||||||||||||||||||||||||||||||||||||||||||||||||||||||||||||||||||||||||||||||||||||||||||</v>
      </c>
      <c r="F19" t="str">
        <f>Calcs!E50</f>
        <v>Redhage</v>
      </c>
      <c r="G19" s="3">
        <f>Calcs!F50</f>
        <v>4.4803956944475889</v>
      </c>
      <c r="H19" s="11" t="str">
        <f>REPT("|",G19*100/MAX($G$19:$G$28))</f>
        <v>||||</v>
      </c>
      <c r="I19" t="str">
        <f>Calcs!B63</f>
        <v>Switzerland</v>
      </c>
      <c r="J19">
        <f>Calcs!C63</f>
        <v>63</v>
      </c>
      <c r="K19">
        <f>Calcs!D63</f>
        <v>88</v>
      </c>
      <c r="L19" s="32" t="str">
        <f>IF(J19-K19&gt;0,"Up▲","Down ▼")</f>
        <v>Down ▼</v>
      </c>
    </row>
    <row r="20" spans="2:16" ht="18" x14ac:dyDescent="0.25">
      <c r="B20" t="str">
        <f>Calcs!B51</f>
        <v>Kalahaar</v>
      </c>
      <c r="C20" s="3">
        <f>Calcs!C51</f>
        <v>8101.0565252996685</v>
      </c>
      <c r="D20" s="11" t="str">
        <f t="shared" ref="D20:D28" si="6">REPT("|",C20*190/MAX($C$19:$C$28))</f>
        <v>||||||||||||||||||||||||||||||||||||||||||||||||||||||||||||||||||||||||||||||||||||||||||||||||||||||||||||||||||||||||||||||||||||||||||||||||||||||</v>
      </c>
      <c r="F20" t="str">
        <f>Calcs!E51</f>
        <v>Disco Bling</v>
      </c>
      <c r="G20" s="3">
        <f>Calcs!F51</f>
        <v>4.4893567167794499</v>
      </c>
      <c r="H20" s="11" t="str">
        <f>REPT("|",G20*100/MAX($G$19:$G$28))</f>
        <v>||||</v>
      </c>
      <c r="I20" t="str">
        <f>Calcs!B64</f>
        <v>Spain</v>
      </c>
      <c r="J20">
        <f>Calcs!C64</f>
        <v>129</v>
      </c>
      <c r="K20">
        <f>Calcs!D64</f>
        <v>132</v>
      </c>
      <c r="L20" s="32" t="str">
        <f t="shared" ref="L20:L28" si="7">IF(J20-K20&gt;0,"Up▲","Down ▼")</f>
        <v>Down ▼</v>
      </c>
      <c r="M20" s="4"/>
      <c r="P20" s="4"/>
    </row>
    <row r="21" spans="2:16" ht="18" x14ac:dyDescent="0.25">
      <c r="B21" t="str">
        <f>Calcs!B52</f>
        <v>Trustee Brown</v>
      </c>
      <c r="C21" s="3">
        <f>Calcs!C52</f>
        <v>6576.6188683100354</v>
      </c>
      <c r="D21" s="11" t="str">
        <f t="shared" si="6"/>
        <v>||||||||||||||||||||||||||||||||||||||||||||||||||||||||||||||||||||||||||||||||||||||||||||||||||||||||||||||||||||||||||</v>
      </c>
      <c r="F21" t="str">
        <f>Calcs!E52</f>
        <v>Ten Aces</v>
      </c>
      <c r="G21" s="3">
        <f>Calcs!F52</f>
        <v>15.856803591706349</v>
      </c>
      <c r="H21" s="11" t="str">
        <f>REPT("|",G21*100/MAX($G$19:$G$28))</f>
        <v>|||||||||||||||</v>
      </c>
      <c r="I21" t="str">
        <f>Calcs!B65</f>
        <v>Spain</v>
      </c>
      <c r="J21">
        <f>Calcs!C65</f>
        <v>129</v>
      </c>
      <c r="K21">
        <f>Calcs!D65</f>
        <v>132</v>
      </c>
      <c r="L21" s="32" t="str">
        <f t="shared" si="7"/>
        <v>Down ▼</v>
      </c>
    </row>
    <row r="22" spans="2:16" ht="18" x14ac:dyDescent="0.25">
      <c r="B22" t="str">
        <f>Calcs!B53</f>
        <v>Born To Excel</v>
      </c>
      <c r="C22" s="3">
        <f>Calcs!C53</f>
        <v>6035.4328028225937</v>
      </c>
      <c r="D22" s="11" t="str">
        <f t="shared" si="6"/>
        <v>||||||||||||||||||||||||||||||||||||||||||||||||||||||||||||||||||||||||||||||||||||||||||||||||||||||||||||||||</v>
      </c>
      <c r="F22" t="str">
        <f>Calcs!E53</f>
        <v>Arctic Ocean</v>
      </c>
      <c r="G22" s="3">
        <f>Calcs!F53</f>
        <v>15.963876729836409</v>
      </c>
      <c r="H22" s="11" t="str">
        <f>REPT("|",G22*100/MAX($G$19:$G$28))</f>
        <v>|||||||||||||||</v>
      </c>
      <c r="I22" t="str">
        <f>Calcs!B66</f>
        <v>Italy</v>
      </c>
      <c r="J22">
        <f>Calcs!C66</f>
        <v>83</v>
      </c>
      <c r="K22">
        <f>Calcs!D66</f>
        <v>78</v>
      </c>
      <c r="L22" s="32" t="str">
        <f t="shared" si="7"/>
        <v>Up▲</v>
      </c>
    </row>
    <row r="23" spans="2:16" ht="18" x14ac:dyDescent="0.25">
      <c r="B23" t="str">
        <f>Calcs!B54</f>
        <v>Babieca Noire</v>
      </c>
      <c r="C23" s="3">
        <f>Calcs!C54</f>
        <v>5945.3376990117731</v>
      </c>
      <c r="D23" s="11" t="str">
        <f t="shared" si="6"/>
        <v>||||||||||||||||||||||||||||||||||||||||||||||||||||||||||||||||||||||||||||||||||||||||||||||||||||||||||||||</v>
      </c>
      <c r="F23" t="str">
        <f>Calcs!E54</f>
        <v>The Blues</v>
      </c>
      <c r="G23" s="3">
        <f>Calcs!F54</f>
        <v>28.193425594249995</v>
      </c>
      <c r="H23" s="11" t="str">
        <f>REPT("|",G23*100/MAX($G$19:$G$28))</f>
        <v>||||||||||||||||||||||||||||</v>
      </c>
      <c r="I23" t="str">
        <f>Calcs!B67</f>
        <v>Germany</v>
      </c>
      <c r="J23">
        <f>Calcs!C67</f>
        <v>90</v>
      </c>
      <c r="K23">
        <f>Calcs!D67</f>
        <v>85</v>
      </c>
      <c r="L23" s="32" t="str">
        <f t="shared" si="7"/>
        <v>Up▲</v>
      </c>
    </row>
    <row r="24" spans="2:16" ht="18" x14ac:dyDescent="0.25">
      <c r="B24" t="str">
        <f>Calcs!B55</f>
        <v>Honest Lies</v>
      </c>
      <c r="C24" s="3">
        <f>Calcs!C55</f>
        <v>5375.1366932297587</v>
      </c>
      <c r="D24" s="11" t="str">
        <f t="shared" si="6"/>
        <v>|||||||||||||||||||||||||||||||||||||||||||||||||||||||||||||||||||||||||||||||||||||||||||||||||||</v>
      </c>
      <c r="F24" t="str">
        <f>Calcs!E55</f>
        <v>Pin Rouge</v>
      </c>
      <c r="G24" s="3">
        <f>Calcs!F55</f>
        <v>28.73284179617648</v>
      </c>
      <c r="H24" s="11" t="str">
        <f>REPT("|",G24*100/MAX($G$19:$G$28))</f>
        <v>||||||||||||||||||||||||||||</v>
      </c>
      <c r="I24" t="str">
        <f>Calcs!B68</f>
        <v>England</v>
      </c>
      <c r="J24">
        <f>Calcs!C68</f>
        <v>65</v>
      </c>
      <c r="K24">
        <f>Calcs!D68</f>
        <v>55</v>
      </c>
      <c r="L24" s="32" t="str">
        <f t="shared" si="7"/>
        <v>Up▲</v>
      </c>
    </row>
    <row r="25" spans="2:16" ht="18" x14ac:dyDescent="0.25">
      <c r="B25" t="str">
        <f>Calcs!B56</f>
        <v>Megems Boy</v>
      </c>
      <c r="C25" s="3">
        <f>Calcs!C56</f>
        <v>2834.3847073009752</v>
      </c>
      <c r="D25" s="11" t="str">
        <f t="shared" si="6"/>
        <v>||||||||||||||||||||||||||||||||||||||||||||||||||||</v>
      </c>
      <c r="F25" t="str">
        <f>Calcs!E56</f>
        <v>Festival Star</v>
      </c>
      <c r="G25" s="3">
        <f>Calcs!F56</f>
        <v>30.849109819499994</v>
      </c>
      <c r="H25" s="11" t="str">
        <f>REPT("|",G25*100/MAX($G$19:$G$28))</f>
        <v>||||||||||||||||||||||||||||||</v>
      </c>
      <c r="I25" t="str">
        <f>Calcs!B69</f>
        <v>France</v>
      </c>
      <c r="J25">
        <f>Calcs!C69</f>
        <v>57</v>
      </c>
      <c r="K25">
        <f>Calcs!D69</f>
        <v>65</v>
      </c>
      <c r="L25" s="32" t="str">
        <f t="shared" si="7"/>
        <v>Down ▼</v>
      </c>
    </row>
    <row r="26" spans="2:16" ht="18" x14ac:dyDescent="0.25">
      <c r="B26" t="str">
        <f>Calcs!B57</f>
        <v>Ultimate Fighter</v>
      </c>
      <c r="C26" s="3">
        <f>Calcs!C57</f>
        <v>2809.758670189045</v>
      </c>
      <c r="D26" s="11" t="str">
        <f t="shared" si="6"/>
        <v>||||||||||||||||||||||||||||||||||||||||||||||||||||</v>
      </c>
      <c r="F26" t="str">
        <f>Calcs!E57</f>
        <v>Keepers Court</v>
      </c>
      <c r="G26" s="3">
        <f>Calcs!F57</f>
        <v>31.439336416690857</v>
      </c>
      <c r="H26" s="11" t="str">
        <f>REPT("|",G26*100/MAX($G$19:$G$28))</f>
        <v>|||||||||||||||||||||||||||||||</v>
      </c>
      <c r="I26" t="str">
        <f>Calcs!B70</f>
        <v>Sweeden</v>
      </c>
      <c r="J26">
        <f>Calcs!C70</f>
        <v>144</v>
      </c>
      <c r="K26">
        <f>Calcs!D70</f>
        <v>130</v>
      </c>
      <c r="L26" s="32" t="str">
        <f t="shared" si="7"/>
        <v>Up▲</v>
      </c>
    </row>
    <row r="27" spans="2:16" ht="18" x14ac:dyDescent="0.25">
      <c r="B27" t="str">
        <f>Calcs!B58</f>
        <v>Metal Talk</v>
      </c>
      <c r="C27" s="3">
        <f>Calcs!C58</f>
        <v>2059.7293337178689</v>
      </c>
      <c r="D27" s="11" t="str">
        <f t="shared" si="6"/>
        <v>||||||||||||||||||||||||||||||||||||||</v>
      </c>
      <c r="F27" t="str">
        <f>Calcs!E58</f>
        <v>Dempsey</v>
      </c>
      <c r="G27" s="3">
        <f>Calcs!F58</f>
        <v>99.959694927445966</v>
      </c>
      <c r="H27" s="11" t="str">
        <f>REPT("|",G27*100/MAX($G$19:$G$28))</f>
        <v>|||||||||||||||||||||||||||||||||||||||||||||||||||||||||||||||||||||||||||||||||||||||||||||||||||</v>
      </c>
      <c r="I27" t="str">
        <f>Calcs!B71</f>
        <v>Sweeden</v>
      </c>
      <c r="J27">
        <f>Calcs!C71</f>
        <v>144</v>
      </c>
      <c r="K27">
        <f>Calcs!D71</f>
        <v>130</v>
      </c>
      <c r="L27" s="32" t="str">
        <f t="shared" si="7"/>
        <v>Up▲</v>
      </c>
    </row>
    <row r="28" spans="2:16" ht="18" x14ac:dyDescent="0.25">
      <c r="B28" t="str">
        <f>Calcs!B59</f>
        <v>Lets Lighten Up</v>
      </c>
      <c r="C28" s="3">
        <f>Calcs!C59</f>
        <v>2041.8337492257524</v>
      </c>
      <c r="D28" s="11" t="str">
        <f t="shared" si="6"/>
        <v>|||||||||||||||||||||||||||||||||||||</v>
      </c>
      <c r="F28" t="str">
        <f>Calcs!E59</f>
        <v>Teen Idol</v>
      </c>
      <c r="G28" s="3">
        <f>Calcs!F59</f>
        <v>100.63467322054933</v>
      </c>
      <c r="H28" s="11" t="str">
        <f>REPT("|",G28*100/MAX($G$19:$G$28))</f>
        <v>||||||||||||||||||||||||||||||||||||||||||||||||||||||||||||||||||||||||||||||||||||||||||||||||||||</v>
      </c>
      <c r="I28" t="str">
        <f>Calcs!B72</f>
        <v>Norway</v>
      </c>
      <c r="J28">
        <f>Calcs!C72</f>
        <v>62</v>
      </c>
      <c r="K28">
        <f>Calcs!D72</f>
        <v>82</v>
      </c>
      <c r="L28" s="32" t="str">
        <f t="shared" si="7"/>
        <v>Down ▼</v>
      </c>
    </row>
    <row r="30" spans="2:16" ht="18.75" x14ac:dyDescent="0.3">
      <c r="F30" s="36" t="s">
        <v>84</v>
      </c>
    </row>
  </sheetData>
  <sortState ref="G24:H33">
    <sortCondition descending="1" ref="G23"/>
  </sortState>
  <conditionalFormatting sqref="D7:D17">
    <cfRule type="expression" dxfId="10" priority="18" stopIfTrue="1">
      <formula>LEN(D7)&lt;3</formula>
    </cfRule>
    <cfRule type="expression" dxfId="9" priority="19" stopIfTrue="1">
      <formula>LEN(D7)&lt;6</formula>
    </cfRule>
  </conditionalFormatting>
  <conditionalFormatting sqref="H7:H17">
    <cfRule type="expression" dxfId="8" priority="12" stopIfTrue="1">
      <formula>LEN(H7)&lt;3</formula>
    </cfRule>
    <cfRule type="expression" dxfId="7" priority="13" stopIfTrue="1">
      <formula>LEN(H7)&lt;6</formula>
    </cfRule>
  </conditionalFormatting>
  <conditionalFormatting sqref="F7:F17">
    <cfRule type="expression" dxfId="6" priority="14" stopIfTrue="1">
      <formula>LEN(F7)&lt;3</formula>
    </cfRule>
    <cfRule type="expression" dxfId="5" priority="15" stopIfTrue="1">
      <formula>LEN(F7)&lt;6</formula>
    </cfRule>
  </conditionalFormatting>
  <conditionalFormatting sqref="J7:J17">
    <cfRule type="expression" dxfId="4" priority="4" stopIfTrue="1">
      <formula>LEN(J7)&lt;3</formula>
    </cfRule>
    <cfRule type="expression" dxfId="3" priority="5" stopIfTrue="1">
      <formula>LEN(J7)&lt;6</formula>
    </cfRule>
  </conditionalFormatting>
  <conditionalFormatting sqref="L7:L16">
    <cfRule type="expression" dxfId="2" priority="2" stopIfTrue="1">
      <formula>LEN(L7)&lt;3</formula>
    </cfRule>
    <cfRule type="expression" dxfId="1" priority="3" stopIfTrue="1">
      <formula>LEN(L7)&lt;6</formula>
    </cfRule>
  </conditionalFormatting>
  <conditionalFormatting sqref="L19:L28">
    <cfRule type="expression" dxfId="0" priority="1">
      <formula>J19-K19&gt;0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FTE</vt:lpstr>
      <vt:lpstr>Other</vt:lpstr>
      <vt:lpstr>Data</vt:lpstr>
      <vt:lpstr>Calcs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Smallman</dc:creator>
  <cp:lastModifiedBy>Small, Marcus</cp:lastModifiedBy>
  <dcterms:created xsi:type="dcterms:W3CDTF">2014-02-27T07:58:34Z</dcterms:created>
  <dcterms:modified xsi:type="dcterms:W3CDTF">2018-04-06T04:17:52Z</dcterms:modified>
</cp:coreProperties>
</file>