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mallmanDashboards\"/>
    </mc:Choice>
  </mc:AlternateContent>
  <bookViews>
    <workbookView xWindow="0" yWindow="0" windowWidth="28800" windowHeight="12210" activeTab="7"/>
  </bookViews>
  <sheets>
    <sheet name="Map" sheetId="4" r:id="rId1"/>
    <sheet name="List" sheetId="7" r:id="rId2"/>
    <sheet name="Data" sheetId="5" r:id="rId3"/>
    <sheet name="Prospects" sheetId="10" r:id="rId4"/>
    <sheet name="Sales" sheetId="9" r:id="rId5"/>
    <sheet name="Calc" sheetId="2" r:id="rId6"/>
    <sheet name="GroupSum" sheetId="11" r:id="rId7"/>
    <sheet name="Output" sheetId="6" r:id="rId8"/>
  </sheets>
  <externalReferences>
    <externalReference r:id="rId9"/>
  </externalReferences>
  <definedNames>
    <definedName name="_xlnm._FilterDatabase" localSheetId="2" hidden="1">Data!$A$1:$F$109</definedName>
    <definedName name="datatable">#REF!</definedName>
    <definedName name="kpidata">[1]sales_KPI_rawdata!$B$4:$E$6</definedName>
    <definedName name="Radius" localSheetId="5">Calc!$B$2</definedName>
    <definedName name="XCenter" localSheetId="5">Calc!$B$3</definedName>
    <definedName name="YCenter" localSheetId="5">Calc!$C$3</definedName>
  </definedNames>
  <calcPr calcId="171027"/>
</workbook>
</file>

<file path=xl/calcChain.xml><?xml version="1.0" encoding="utf-8"?>
<calcChain xmlns="http://schemas.openxmlformats.org/spreadsheetml/2006/main">
  <c r="K44" i="2" l="1"/>
  <c r="K43" i="2"/>
  <c r="K42" i="2"/>
  <c r="K41" i="2"/>
  <c r="K40" i="2"/>
  <c r="K39" i="2"/>
  <c r="K38" i="2"/>
  <c r="K37" i="2"/>
  <c r="K36" i="2"/>
  <c r="I36" i="2"/>
  <c r="I37" i="2"/>
  <c r="I38" i="2"/>
  <c r="I39" i="2"/>
  <c r="I40" i="2"/>
  <c r="I41" i="2"/>
  <c r="I42" i="2"/>
  <c r="I43" i="2"/>
  <c r="I44" i="2"/>
  <c r="E2" i="11"/>
  <c r="G24" i="11"/>
  <c r="I31" i="11"/>
  <c r="J31" i="11" s="1"/>
  <c r="F31" i="11"/>
  <c r="G31" i="11" s="1"/>
  <c r="D31" i="11"/>
  <c r="C31" i="11"/>
  <c r="I30" i="11"/>
  <c r="J30" i="11" s="1"/>
  <c r="F30" i="11"/>
  <c r="G30" i="11" s="1"/>
  <c r="C30" i="11"/>
  <c r="D30" i="11" s="1"/>
  <c r="E30" i="11" s="1"/>
  <c r="J29" i="11"/>
  <c r="I29" i="11"/>
  <c r="F29" i="11"/>
  <c r="G29" i="11" s="1"/>
  <c r="C29" i="11"/>
  <c r="D29" i="11" s="1"/>
  <c r="I28" i="11"/>
  <c r="J28" i="11" s="1"/>
  <c r="K28" i="11" s="1"/>
  <c r="G28" i="11"/>
  <c r="F28" i="11"/>
  <c r="C28" i="11"/>
  <c r="D28" i="11" s="1"/>
  <c r="I27" i="11"/>
  <c r="J27" i="11" s="1"/>
  <c r="F27" i="11"/>
  <c r="G27" i="11" s="1"/>
  <c r="D27" i="11"/>
  <c r="C27" i="11"/>
  <c r="I26" i="11"/>
  <c r="J26" i="11" s="1"/>
  <c r="F26" i="11"/>
  <c r="G26" i="11" s="1"/>
  <c r="C26" i="11"/>
  <c r="D26" i="11" s="1"/>
  <c r="E26" i="11" s="1"/>
  <c r="J25" i="11"/>
  <c r="I25" i="11"/>
  <c r="F25" i="11"/>
  <c r="G25" i="11" s="1"/>
  <c r="C25" i="11"/>
  <c r="D25" i="11" s="1"/>
  <c r="I24" i="11"/>
  <c r="J24" i="11" s="1"/>
  <c r="F24" i="11"/>
  <c r="C24" i="11"/>
  <c r="D24" i="11" s="1"/>
  <c r="I23" i="11"/>
  <c r="J23" i="11" s="1"/>
  <c r="F23" i="11"/>
  <c r="G23" i="11" s="1"/>
  <c r="H23" i="11" s="1"/>
  <c r="D23" i="11"/>
  <c r="C23" i="11"/>
  <c r="I22" i="11"/>
  <c r="J22" i="11" s="1"/>
  <c r="F22" i="11"/>
  <c r="G22" i="11" s="1"/>
  <c r="C22" i="11"/>
  <c r="D22" i="11" s="1"/>
  <c r="J21" i="11"/>
  <c r="I21" i="11"/>
  <c r="F21" i="11"/>
  <c r="G21" i="11" s="1"/>
  <c r="C21" i="11"/>
  <c r="D21" i="11" s="1"/>
  <c r="I20" i="11"/>
  <c r="J20" i="11" s="1"/>
  <c r="K20" i="11" s="1"/>
  <c r="G20" i="11"/>
  <c r="F20" i="11"/>
  <c r="C20" i="11"/>
  <c r="D20" i="11" s="1"/>
  <c r="I19" i="11"/>
  <c r="J19" i="11" s="1"/>
  <c r="F19" i="11"/>
  <c r="G19" i="11" s="1"/>
  <c r="D19" i="11"/>
  <c r="C19" i="11"/>
  <c r="I18" i="11"/>
  <c r="J18" i="11" s="1"/>
  <c r="F18" i="11"/>
  <c r="G18" i="11" s="1"/>
  <c r="C18" i="11"/>
  <c r="D18" i="11" s="1"/>
  <c r="E18" i="11" s="1"/>
  <c r="J17" i="11"/>
  <c r="I17" i="11"/>
  <c r="F17" i="11"/>
  <c r="G17" i="11" s="1"/>
  <c r="C17" i="11"/>
  <c r="D17" i="11" s="1"/>
  <c r="I16" i="11"/>
  <c r="J16" i="11" s="1"/>
  <c r="G16" i="11"/>
  <c r="F16" i="11"/>
  <c r="C16" i="11"/>
  <c r="D16" i="11" s="1"/>
  <c r="I15" i="11"/>
  <c r="J15" i="11" s="1"/>
  <c r="F15" i="11"/>
  <c r="G15" i="11" s="1"/>
  <c r="D15" i="11"/>
  <c r="C15" i="11"/>
  <c r="I14" i="11"/>
  <c r="J14" i="11" s="1"/>
  <c r="F14" i="11"/>
  <c r="G14" i="11" s="1"/>
  <c r="C14" i="11"/>
  <c r="D14" i="11" s="1"/>
  <c r="J13" i="11"/>
  <c r="I13" i="11"/>
  <c r="F13" i="11"/>
  <c r="G13" i="11" s="1"/>
  <c r="C13" i="11"/>
  <c r="D13" i="11" s="1"/>
  <c r="I12" i="11"/>
  <c r="J12" i="11" s="1"/>
  <c r="K12" i="11" s="1"/>
  <c r="G12" i="11"/>
  <c r="F12" i="11"/>
  <c r="C12" i="11"/>
  <c r="D12" i="11" s="1"/>
  <c r="I11" i="11"/>
  <c r="J11" i="11" s="1"/>
  <c r="F11" i="11"/>
  <c r="G11" i="11" s="1"/>
  <c r="D11" i="11"/>
  <c r="C11" i="11"/>
  <c r="I10" i="11"/>
  <c r="J10" i="11" s="1"/>
  <c r="F10" i="11"/>
  <c r="G10" i="11" s="1"/>
  <c r="C10" i="11"/>
  <c r="D10" i="11" s="1"/>
  <c r="E10" i="11" s="1"/>
  <c r="J9" i="11"/>
  <c r="I9" i="11"/>
  <c r="F9" i="11"/>
  <c r="G9" i="11" s="1"/>
  <c r="C9" i="11"/>
  <c r="D9" i="11" s="1"/>
  <c r="I8" i="11"/>
  <c r="J8" i="11" s="1"/>
  <c r="G8" i="11"/>
  <c r="F8" i="11"/>
  <c r="C8" i="11"/>
  <c r="D8" i="11" s="1"/>
  <c r="I7" i="11"/>
  <c r="J7" i="11" s="1"/>
  <c r="F7" i="11"/>
  <c r="G7" i="11" s="1"/>
  <c r="H7" i="11" s="1"/>
  <c r="D7" i="11"/>
  <c r="C7" i="11"/>
  <c r="I6" i="11"/>
  <c r="J6" i="11" s="1"/>
  <c r="F6" i="11"/>
  <c r="G6" i="11" s="1"/>
  <c r="H6" i="11" s="1"/>
  <c r="C6" i="11"/>
  <c r="D6" i="11" s="1"/>
  <c r="J5" i="11"/>
  <c r="I5" i="11"/>
  <c r="F5" i="11"/>
  <c r="G5" i="11" s="1"/>
  <c r="C5" i="11"/>
  <c r="D5" i="11" s="1"/>
  <c r="I4" i="11"/>
  <c r="J4" i="11" s="1"/>
  <c r="K4" i="11" s="1"/>
  <c r="G4" i="11"/>
  <c r="F4" i="11"/>
  <c r="C4" i="11"/>
  <c r="D4" i="11" s="1"/>
  <c r="I3" i="11"/>
  <c r="J3" i="11" s="1"/>
  <c r="F3" i="11"/>
  <c r="G3" i="11" s="1"/>
  <c r="D3" i="11"/>
  <c r="C3" i="11"/>
  <c r="I2" i="11"/>
  <c r="J2" i="11" s="1"/>
  <c r="K2" i="11" s="1"/>
  <c r="F2" i="11"/>
  <c r="G2" i="11" s="1"/>
  <c r="C2" i="11"/>
  <c r="D2" i="11" s="1"/>
  <c r="E22" i="11" s="1"/>
  <c r="H31" i="11" l="1"/>
  <c r="H15" i="11"/>
  <c r="K3" i="11"/>
  <c r="E25" i="11"/>
  <c r="K27" i="11"/>
  <c r="E3" i="11"/>
  <c r="K6" i="11"/>
  <c r="H8" i="11"/>
  <c r="E11" i="11"/>
  <c r="K14" i="11"/>
  <c r="H16" i="11"/>
  <c r="E20" i="11"/>
  <c r="K22" i="11"/>
  <c r="H24" i="11"/>
  <c r="H25" i="11"/>
  <c r="E27" i="11"/>
  <c r="E28" i="11"/>
  <c r="K29" i="11"/>
  <c r="K30" i="11"/>
  <c r="E9" i="11"/>
  <c r="K11" i="11"/>
  <c r="H14" i="11"/>
  <c r="E17" i="11"/>
  <c r="K19" i="11"/>
  <c r="H22" i="11"/>
  <c r="H30" i="11"/>
  <c r="E4" i="11"/>
  <c r="K5" i="11"/>
  <c r="H9" i="11"/>
  <c r="E12" i="11"/>
  <c r="K13" i="11"/>
  <c r="H17" i="11"/>
  <c r="E19" i="11"/>
  <c r="K21" i="11"/>
  <c r="H2" i="11"/>
  <c r="E5" i="11"/>
  <c r="K7" i="11"/>
  <c r="H10" i="11"/>
  <c r="E13" i="11"/>
  <c r="K15" i="11"/>
  <c r="H18" i="11"/>
  <c r="E21" i="11"/>
  <c r="K23" i="11"/>
  <c r="H26" i="11"/>
  <c r="E29" i="11"/>
  <c r="K31" i="11"/>
  <c r="H3" i="11"/>
  <c r="H4" i="11"/>
  <c r="H5" i="11"/>
  <c r="E6" i="11"/>
  <c r="E7" i="11"/>
  <c r="E8" i="11"/>
  <c r="K8" i="11"/>
  <c r="K9" i="11"/>
  <c r="K10" i="11"/>
  <c r="H11" i="11"/>
  <c r="H12" i="11"/>
  <c r="H13" i="11"/>
  <c r="E14" i="11"/>
  <c r="E15" i="11"/>
  <c r="E16" i="11"/>
  <c r="K16" i="11"/>
  <c r="K17" i="11"/>
  <c r="K18" i="11"/>
  <c r="H19" i="11"/>
  <c r="H20" i="11"/>
  <c r="H21" i="11"/>
  <c r="E23" i="11"/>
  <c r="E24" i="11"/>
  <c r="K24" i="11"/>
  <c r="K25" i="11"/>
  <c r="K26" i="11"/>
  <c r="H27" i="11"/>
  <c r="H28" i="11"/>
  <c r="H29" i="11"/>
  <c r="E31" i="11"/>
  <c r="H2" i="9"/>
  <c r="E1" i="7"/>
  <c r="F5" i="2" s="1"/>
  <c r="F6" i="2"/>
  <c r="N7" i="2"/>
  <c r="N8" i="2"/>
  <c r="N9" i="2"/>
  <c r="N10" i="2"/>
  <c r="N11" i="2"/>
  <c r="N12" i="2"/>
  <c r="N13" i="2"/>
  <c r="N14" i="2"/>
  <c r="N15" i="2"/>
  <c r="N16" i="2"/>
  <c r="N17" i="2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2" i="9"/>
  <c r="L3" i="9"/>
  <c r="L4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2" i="9"/>
  <c r="K3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2" i="9"/>
  <c r="I3" i="9"/>
  <c r="J3" i="9"/>
  <c r="I4" i="9"/>
  <c r="J4" i="9"/>
  <c r="I5" i="9"/>
  <c r="J5" i="9"/>
  <c r="I6" i="9"/>
  <c r="J6" i="9"/>
  <c r="I7" i="9"/>
  <c r="J7" i="9"/>
  <c r="I8" i="9"/>
  <c r="J8" i="9"/>
  <c r="I9" i="9"/>
  <c r="J9" i="9"/>
  <c r="I10" i="9"/>
  <c r="J10" i="9"/>
  <c r="I11" i="9"/>
  <c r="J11" i="9"/>
  <c r="I12" i="9"/>
  <c r="J12" i="9"/>
  <c r="I13" i="9"/>
  <c r="J13" i="9"/>
  <c r="I14" i="9"/>
  <c r="J14" i="9"/>
  <c r="I15" i="9"/>
  <c r="J15" i="9"/>
  <c r="I16" i="9"/>
  <c r="J16" i="9"/>
  <c r="I17" i="9"/>
  <c r="J17" i="9"/>
  <c r="I18" i="9"/>
  <c r="J18" i="9"/>
  <c r="I19" i="9"/>
  <c r="J19" i="9"/>
  <c r="I20" i="9"/>
  <c r="J20" i="9"/>
  <c r="I21" i="9"/>
  <c r="J21" i="9"/>
  <c r="I22" i="9"/>
  <c r="J22" i="9"/>
  <c r="I23" i="9"/>
  <c r="J23" i="9"/>
  <c r="I24" i="9"/>
  <c r="J24" i="9"/>
  <c r="I25" i="9"/>
  <c r="J25" i="9"/>
  <c r="I26" i="9"/>
  <c r="J26" i="9"/>
  <c r="I27" i="9"/>
  <c r="J27" i="9"/>
  <c r="I28" i="9"/>
  <c r="J28" i="9"/>
  <c r="I29" i="9"/>
  <c r="J29" i="9"/>
  <c r="I30" i="9"/>
  <c r="J30" i="9"/>
  <c r="I31" i="9"/>
  <c r="J31" i="9"/>
  <c r="J2" i="9"/>
  <c r="I2" i="9"/>
  <c r="H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F75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14" i="5"/>
  <c r="F15" i="5"/>
  <c r="F16" i="5"/>
  <c r="K14" i="2"/>
  <c r="K13" i="2"/>
  <c r="K17" i="2" s="1"/>
  <c r="K11" i="2"/>
  <c r="K12" i="2"/>
  <c r="K16" i="2" s="1"/>
  <c r="I11" i="2"/>
  <c r="I13" i="2"/>
  <c r="I14" i="2"/>
  <c r="I17" i="2" s="1"/>
  <c r="I12" i="2"/>
  <c r="F5" i="5"/>
  <c r="F6" i="5"/>
  <c r="F7" i="5"/>
  <c r="F8" i="5"/>
  <c r="F9" i="5"/>
  <c r="F10" i="5"/>
  <c r="F11" i="5"/>
  <c r="F12" i="5"/>
  <c r="F13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" i="5"/>
  <c r="F2" i="5"/>
  <c r="G13" i="2"/>
  <c r="G14" i="2"/>
  <c r="G17" i="2" s="1"/>
  <c r="G12" i="2"/>
  <c r="G11" i="2"/>
  <c r="AC11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F4" i="5"/>
  <c r="G46" i="2" l="1"/>
  <c r="G47" i="2"/>
  <c r="G48" i="2"/>
  <c r="I41" i="11"/>
  <c r="J41" i="11" s="1"/>
  <c r="C41" i="11"/>
  <c r="D41" i="11" s="1"/>
  <c r="F40" i="11"/>
  <c r="G40" i="11" s="1"/>
  <c r="I39" i="11"/>
  <c r="J39" i="11" s="1"/>
  <c r="C39" i="11"/>
  <c r="D39" i="11" s="1"/>
  <c r="F38" i="11"/>
  <c r="G38" i="11" s="1"/>
  <c r="I37" i="11"/>
  <c r="J37" i="11" s="1"/>
  <c r="C37" i="11"/>
  <c r="D37" i="11" s="1"/>
  <c r="F36" i="11"/>
  <c r="G36" i="11" s="1"/>
  <c r="I35" i="11"/>
  <c r="J35" i="11" s="1"/>
  <c r="C35" i="11"/>
  <c r="D35" i="11" s="1"/>
  <c r="F34" i="11"/>
  <c r="G34" i="11" s="1"/>
  <c r="I33" i="11"/>
  <c r="J33" i="11" s="1"/>
  <c r="C33" i="11"/>
  <c r="D33" i="11" s="1"/>
  <c r="F32" i="11"/>
  <c r="G32" i="11" s="1"/>
  <c r="C40" i="11"/>
  <c r="D40" i="11" s="1"/>
  <c r="F37" i="11"/>
  <c r="G37" i="11" s="1"/>
  <c r="I34" i="11"/>
  <c r="J34" i="11" s="1"/>
  <c r="C32" i="11"/>
  <c r="D32" i="11" s="1"/>
  <c r="F39" i="11"/>
  <c r="G39" i="11" s="1"/>
  <c r="I36" i="11"/>
  <c r="J36" i="11" s="1"/>
  <c r="C34" i="11"/>
  <c r="D34" i="11" s="1"/>
  <c r="F41" i="11"/>
  <c r="G41" i="11" s="1"/>
  <c r="I38" i="11"/>
  <c r="J38" i="11" s="1"/>
  <c r="C36" i="11"/>
  <c r="D36" i="11" s="1"/>
  <c r="F33" i="11"/>
  <c r="G33" i="11" s="1"/>
  <c r="I40" i="11"/>
  <c r="J40" i="11" s="1"/>
  <c r="C38" i="11"/>
  <c r="D38" i="11" s="1"/>
  <c r="F35" i="11"/>
  <c r="G35" i="11" s="1"/>
  <c r="I32" i="11"/>
  <c r="J32" i="11" s="1"/>
  <c r="I16" i="2"/>
  <c r="A50" i="11"/>
  <c r="F50" i="11" s="1"/>
  <c r="A46" i="11"/>
  <c r="F46" i="11" s="1"/>
  <c r="A47" i="11"/>
  <c r="F47" i="11" s="1"/>
  <c r="A52" i="11"/>
  <c r="F52" i="11" s="1"/>
  <c r="A48" i="11"/>
  <c r="F48" i="11" s="1"/>
  <c r="A44" i="11"/>
  <c r="F44" i="11" s="1"/>
  <c r="A49" i="11"/>
  <c r="F49" i="11" s="1"/>
  <c r="A45" i="11"/>
  <c r="F45" i="11" s="1"/>
  <c r="A51" i="11"/>
  <c r="F51" i="11" s="1"/>
  <c r="A43" i="11"/>
  <c r="F43" i="11" s="1"/>
  <c r="J7" i="2"/>
  <c r="H7" i="2"/>
  <c r="G7" i="2"/>
  <c r="K7" i="2"/>
  <c r="K8" i="2" s="1"/>
  <c r="K4" i="2" s="1"/>
  <c r="I7" i="2"/>
  <c r="I8" i="2" s="1"/>
  <c r="G16" i="2"/>
  <c r="F25" i="2"/>
  <c r="I25" i="2" s="1"/>
  <c r="F29" i="2"/>
  <c r="I29" i="2" s="1"/>
  <c r="F22" i="2"/>
  <c r="I22" i="2" s="1"/>
  <c r="F31" i="2"/>
  <c r="I31" i="2" s="1"/>
  <c r="F27" i="2"/>
  <c r="I27" i="2" s="1"/>
  <c r="F23" i="2"/>
  <c r="I23" i="2" s="1"/>
  <c r="F21" i="2"/>
  <c r="I21" i="2" s="1"/>
  <c r="F32" i="2"/>
  <c r="I32" i="2" s="1"/>
  <c r="F30" i="2"/>
  <c r="I30" i="2" s="1"/>
  <c r="F28" i="2"/>
  <c r="I28" i="2" s="1"/>
  <c r="F26" i="2"/>
  <c r="I26" i="2" s="1"/>
  <c r="F24" i="2"/>
  <c r="I24" i="2" s="1"/>
  <c r="L7" i="2"/>
  <c r="H47" i="2" l="1"/>
  <c r="I47" i="2"/>
  <c r="J47" i="2"/>
  <c r="K47" i="2"/>
  <c r="H48" i="2"/>
  <c r="I48" i="2"/>
  <c r="J48" i="2"/>
  <c r="K48" i="2"/>
  <c r="H46" i="2"/>
  <c r="I46" i="2"/>
  <c r="J46" i="2"/>
  <c r="K46" i="2"/>
  <c r="I51" i="11"/>
  <c r="J51" i="11" s="1"/>
  <c r="I45" i="6" s="1"/>
  <c r="C51" i="11"/>
  <c r="D51" i="11" s="1"/>
  <c r="I18" i="6" s="1"/>
  <c r="I48" i="11"/>
  <c r="J48" i="11" s="1"/>
  <c r="G48" i="11"/>
  <c r="C48" i="11"/>
  <c r="D48" i="11" s="1"/>
  <c r="I50" i="11"/>
  <c r="J50" i="11" s="1"/>
  <c r="C50" i="11"/>
  <c r="D50" i="11" s="1"/>
  <c r="G50" i="11"/>
  <c r="G45" i="11"/>
  <c r="I45" i="11"/>
  <c r="J45" i="11" s="1"/>
  <c r="C45" i="11"/>
  <c r="D45" i="11" s="1"/>
  <c r="G52" i="11"/>
  <c r="I52" i="11"/>
  <c r="J52" i="11" s="1"/>
  <c r="C52" i="11"/>
  <c r="D52" i="11" s="1"/>
  <c r="G49" i="11"/>
  <c r="I49" i="11"/>
  <c r="J49" i="11" s="1"/>
  <c r="C49" i="11"/>
  <c r="D49" i="11" s="1"/>
  <c r="I47" i="11"/>
  <c r="J47" i="11" s="1"/>
  <c r="I41" i="6" s="1"/>
  <c r="C47" i="11"/>
  <c r="D47" i="11" s="1"/>
  <c r="G47" i="11"/>
  <c r="I28" i="6" s="1"/>
  <c r="I43" i="11"/>
  <c r="J43" i="11" s="1"/>
  <c r="I37" i="6" s="1"/>
  <c r="C43" i="11"/>
  <c r="D43" i="11" s="1"/>
  <c r="G43" i="11"/>
  <c r="I44" i="11"/>
  <c r="J44" i="11" s="1"/>
  <c r="G44" i="11"/>
  <c r="C44" i="11"/>
  <c r="D44" i="11" s="1"/>
  <c r="G46" i="11"/>
  <c r="I27" i="6" s="1"/>
  <c r="I46" i="11"/>
  <c r="C46" i="11"/>
  <c r="D46" i="11" s="1"/>
  <c r="I13" i="6" s="1"/>
  <c r="G8" i="2"/>
  <c r="G4" i="2" s="1"/>
  <c r="L4" i="2"/>
  <c r="I4" i="2"/>
  <c r="J4" i="2"/>
  <c r="H28" i="6"/>
  <c r="H18" i="6" l="1"/>
  <c r="H37" i="6"/>
  <c r="H45" i="6"/>
  <c r="H41" i="6"/>
  <c r="H4" i="2"/>
  <c r="H13" i="6"/>
  <c r="I24" i="6"/>
  <c r="H24" i="6"/>
  <c r="H27" i="6"/>
  <c r="G51" i="11"/>
  <c r="I32" i="6" s="1"/>
  <c r="H32" i="6"/>
  <c r="J46" i="11"/>
  <c r="I40" i="6" s="1"/>
  <c r="H40" i="6"/>
  <c r="H10" i="6"/>
  <c r="I10" i="6"/>
  <c r="I14" i="6"/>
  <c r="H14" i="6"/>
  <c r="I25" i="6"/>
  <c r="H25" i="6"/>
  <c r="I11" i="6"/>
  <c r="H11" i="6"/>
  <c r="I15" i="6"/>
  <c r="H15" i="6"/>
  <c r="H26" i="6"/>
  <c r="I26" i="6"/>
  <c r="I39" i="6"/>
  <c r="H39" i="6"/>
  <c r="I33" i="6"/>
  <c r="H33" i="6"/>
  <c r="I16" i="6"/>
  <c r="H16" i="6"/>
  <c r="I30" i="6"/>
  <c r="H30" i="6"/>
  <c r="H31" i="6"/>
  <c r="I31" i="6"/>
  <c r="I38" i="6"/>
  <c r="H38" i="6"/>
  <c r="H42" i="6"/>
  <c r="I42" i="6"/>
  <c r="I29" i="6"/>
  <c r="H29" i="6"/>
  <c r="I12" i="6"/>
  <c r="H12" i="6"/>
  <c r="I46" i="6"/>
  <c r="H46" i="6"/>
  <c r="I19" i="6"/>
  <c r="H19" i="6"/>
  <c r="I43" i="6"/>
  <c r="H43" i="6"/>
  <c r="H17" i="6"/>
  <c r="I17" i="6"/>
  <c r="I44" i="6"/>
  <c r="H44" i="6"/>
</calcChain>
</file>

<file path=xl/sharedStrings.xml><?xml version="1.0" encoding="utf-8"?>
<sst xmlns="http://schemas.openxmlformats.org/spreadsheetml/2006/main" count="623" uniqueCount="125">
  <si>
    <t>Radius</t>
  </si>
  <si>
    <t>X</t>
  </si>
  <si>
    <t>Y</t>
  </si>
  <si>
    <t>XY Centre</t>
  </si>
  <si>
    <t>Labels</t>
  </si>
  <si>
    <t>Codex</t>
  </si>
  <si>
    <t>Val</t>
  </si>
  <si>
    <t>Lookup</t>
  </si>
  <si>
    <t>Region</t>
  </si>
  <si>
    <t>P&amp;Ls</t>
  </si>
  <si>
    <t>Group</t>
  </si>
  <si>
    <t>Map</t>
  </si>
  <si>
    <t>Month</t>
  </si>
  <si>
    <t>Leads</t>
  </si>
  <si>
    <t>Audit</t>
  </si>
  <si>
    <t>Taxation</t>
  </si>
  <si>
    <t>Advisory</t>
  </si>
  <si>
    <t>date</t>
  </si>
  <si>
    <t>Location</t>
  </si>
  <si>
    <t>Americas</t>
  </si>
  <si>
    <t>Asia Pac</t>
  </si>
  <si>
    <t>Disipline</t>
  </si>
  <si>
    <t>Revenue</t>
  </si>
  <si>
    <t>Country</t>
  </si>
  <si>
    <t>Europe</t>
  </si>
  <si>
    <t>USA</t>
  </si>
  <si>
    <t>China</t>
  </si>
  <si>
    <t>India</t>
  </si>
  <si>
    <t>HSBC</t>
  </si>
  <si>
    <t>General Motors</t>
  </si>
  <si>
    <t>General Electric</t>
  </si>
  <si>
    <t>Berkshire Hathaway</t>
  </si>
  <si>
    <t>Fannie Mae</t>
  </si>
  <si>
    <t>Ford Motor</t>
  </si>
  <si>
    <t>Hewlett-Packard</t>
  </si>
  <si>
    <t>AT&amp;T</t>
  </si>
  <si>
    <t>Apple</t>
  </si>
  <si>
    <t>Citigroup</t>
  </si>
  <si>
    <t>Electric utility</t>
  </si>
  <si>
    <t> Germany</t>
  </si>
  <si>
    <t>Oil and gas</t>
  </si>
  <si>
    <t> Italy</t>
  </si>
  <si>
    <t>Financial services</t>
  </si>
  <si>
    <t> France</t>
  </si>
  <si>
    <t>Carrefour</t>
  </si>
  <si>
    <t>Retail</t>
  </si>
  <si>
    <t>Statoil</t>
  </si>
  <si>
    <t> Norway</t>
  </si>
  <si>
    <t>Banco Santander</t>
  </si>
  <si>
    <t> Spain</t>
  </si>
  <si>
    <t>Exor</t>
  </si>
  <si>
    <t>Investment</t>
  </si>
  <si>
    <t>Siemens</t>
  </si>
  <si>
    <t>Conglomerate</t>
  </si>
  <si>
    <t>Assicurazioni Generali</t>
  </si>
  <si>
    <t>Lukoil</t>
  </si>
  <si>
    <t> Russia</t>
  </si>
  <si>
    <t>Enel</t>
  </si>
  <si>
    <t> United Kingdom</t>
  </si>
  <si>
    <t>Crédit Agricole</t>
  </si>
  <si>
    <t>Chemicals</t>
  </si>
  <si>
    <t>Industry</t>
  </si>
  <si>
    <t>Motor</t>
  </si>
  <si>
    <t>Technology</t>
  </si>
  <si>
    <t>Communications</t>
  </si>
  <si>
    <t>Walmart</t>
  </si>
  <si>
    <t>Adaro Energy</t>
  </si>
  <si>
    <t>Indonesia</t>
  </si>
  <si>
    <t>Materials</t>
  </si>
  <si>
    <t>Agile Property Holdings</t>
  </si>
  <si>
    <t>Real Estate</t>
  </si>
  <si>
    <t>Anhui Conch Cement</t>
  </si>
  <si>
    <t>Construction</t>
  </si>
  <si>
    <t>Asia Pacific Breweries</t>
  </si>
  <si>
    <t>Singapore</t>
  </si>
  <si>
    <t>Food</t>
  </si>
  <si>
    <t>Asian Paints</t>
  </si>
  <si>
    <t>Axiata Group</t>
  </si>
  <si>
    <t>Malaysia</t>
  </si>
  <si>
    <t>Bank Central Asia</t>
  </si>
  <si>
    <t>Banking</t>
  </si>
  <si>
    <t>Belle International Holdings</t>
  </si>
  <si>
    <t>Retailing</t>
  </si>
  <si>
    <t>Bharti Airtel</t>
  </si>
  <si>
    <t>Changsha Zoomlion Heavy Industry</t>
  </si>
  <si>
    <t>Capital Goods</t>
  </si>
  <si>
    <t>Top 10 Clients</t>
  </si>
  <si>
    <t>YTD</t>
  </si>
  <si>
    <t>Tax</t>
  </si>
  <si>
    <t>Tax Rev</t>
  </si>
  <si>
    <t>Rank</t>
  </si>
  <si>
    <t>Audit Rev</t>
  </si>
  <si>
    <t>Advisory Rev</t>
  </si>
  <si>
    <t>Total Tx</t>
  </si>
  <si>
    <t>Total Adv</t>
  </si>
  <si>
    <t>Total Aud</t>
  </si>
  <si>
    <t>Tx Overall</t>
  </si>
  <si>
    <t>Aud Overall</t>
  </si>
  <si>
    <t>Adv Overall</t>
  </si>
  <si>
    <t>Speed</t>
  </si>
  <si>
    <t>Calculated Angle</t>
  </si>
  <si>
    <t>Needle Lenght</t>
  </si>
  <si>
    <t/>
  </si>
  <si>
    <t>Min Angle Used</t>
  </si>
  <si>
    <t>Max Angle Used</t>
  </si>
  <si>
    <t>Min Value Used</t>
  </si>
  <si>
    <t>Max Value Used</t>
  </si>
  <si>
    <t>Angle Gap</t>
  </si>
  <si>
    <t>Value Gap</t>
  </si>
  <si>
    <t>Submissions</t>
  </si>
  <si>
    <t>Shortlist</t>
  </si>
  <si>
    <t>Type</t>
  </si>
  <si>
    <t>Division</t>
  </si>
  <si>
    <t>Data</t>
  </si>
  <si>
    <t>Meetings</t>
  </si>
  <si>
    <t>Calcs</t>
  </si>
  <si>
    <t>Company</t>
  </si>
  <si>
    <t>PY</t>
  </si>
  <si>
    <t>PY Var</t>
  </si>
  <si>
    <t>CY</t>
  </si>
  <si>
    <t>CY Var</t>
  </si>
  <si>
    <t>Satisfaction</t>
  </si>
  <si>
    <t>Measure</t>
  </si>
  <si>
    <t>Dept</t>
  </si>
  <si>
    <t>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</si>
</sst>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mmm\ yyyy;@"/>
    <numFmt numFmtId="166" formatCode="_-&quot;$&quot;* #,##0_-;\-&quot;$&quot;* #,##0_-;_-&quot;$&quot;* &quot;-&quot;??_-;_-@_-"/>
    <numFmt numFmtId="167" formatCode="0.0%"/>
  </numFmts>
  <fonts count="1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  <font>
      <b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3" fillId="0" borderId="1" xfId="1" applyFont="1" applyFill="1" applyBorder="1"/>
    <xf numFmtId="0" fontId="4" fillId="0" borderId="1" xfId="1" applyFont="1" applyFill="1" applyBorder="1"/>
    <xf numFmtId="0" fontId="5" fillId="0" borderId="0" xfId="1" applyFont="1" applyFill="1" applyBorder="1"/>
    <xf numFmtId="0" fontId="5" fillId="0" borderId="0" xfId="1" applyFont="1" applyFill="1"/>
    <xf numFmtId="0" fontId="2" fillId="0" borderId="0" xfId="1" applyFill="1"/>
    <xf numFmtId="0" fontId="5" fillId="0" borderId="0" xfId="1" applyFont="1" applyFill="1" applyAlignment="1">
      <alignment horizontal="left"/>
    </xf>
    <xf numFmtId="0" fontId="9" fillId="0" borderId="0" xfId="1" applyFont="1" applyFill="1"/>
    <xf numFmtId="0" fontId="3" fillId="4" borderId="2" xfId="1" applyFont="1" applyFill="1" applyBorder="1"/>
    <xf numFmtId="0" fontId="4" fillId="4" borderId="3" xfId="1" applyFont="1" applyFill="1" applyBorder="1"/>
    <xf numFmtId="0" fontId="3" fillId="4" borderId="4" xfId="1" applyFont="1" applyFill="1" applyBorder="1"/>
    <xf numFmtId="3" fontId="2" fillId="0" borderId="0" xfId="1" applyNumberFormat="1" applyFill="1"/>
    <xf numFmtId="9" fontId="0" fillId="0" borderId="0" xfId="0" applyNumberFormat="1"/>
    <xf numFmtId="17" fontId="0" fillId="0" borderId="0" xfId="0" applyNumberFormat="1"/>
    <xf numFmtId="0" fontId="2" fillId="6" borderId="0" xfId="1" applyFill="1"/>
    <xf numFmtId="0" fontId="2" fillId="3" borderId="0" xfId="1" applyFill="1"/>
    <xf numFmtId="0" fontId="2" fillId="7" borderId="0" xfId="1" applyFill="1"/>
    <xf numFmtId="164" fontId="3" fillId="2" borderId="0" xfId="2" applyNumberFormat="1" applyFont="1" applyFill="1"/>
    <xf numFmtId="9" fontId="2" fillId="0" borderId="0" xfId="4" applyFont="1" applyFill="1"/>
    <xf numFmtId="164" fontId="0" fillId="0" borderId="0" xfId="2" applyNumberFormat="1" applyFont="1"/>
    <xf numFmtId="0" fontId="7" fillId="0" borderId="0" xfId="0" applyFont="1"/>
    <xf numFmtId="0" fontId="0" fillId="6" borderId="0" xfId="0" applyFill="1"/>
    <xf numFmtId="4" fontId="0" fillId="0" borderId="0" xfId="0" applyNumberFormat="1"/>
    <xf numFmtId="3" fontId="0" fillId="0" borderId="0" xfId="0" applyNumberFormat="1"/>
    <xf numFmtId="0" fontId="0" fillId="0" borderId="0" xfId="0" applyFill="1"/>
    <xf numFmtId="14" fontId="0" fillId="0" borderId="0" xfId="0" applyNumberFormat="1"/>
    <xf numFmtId="10" fontId="0" fillId="0" borderId="0" xfId="0" applyNumberFormat="1"/>
    <xf numFmtId="9" fontId="10" fillId="0" borderId="0" xfId="0" applyNumberFormat="1" applyFont="1"/>
    <xf numFmtId="0" fontId="6" fillId="6" borderId="0" xfId="1" applyFont="1" applyFill="1" applyAlignment="1">
      <alignment horizontal="right"/>
    </xf>
    <xf numFmtId="0" fontId="6" fillId="3" borderId="0" xfId="1" applyFont="1" applyFill="1" applyAlignment="1">
      <alignment horizontal="right"/>
    </xf>
    <xf numFmtId="0" fontId="6" fillId="7" borderId="0" xfId="1" applyFont="1" applyFill="1" applyAlignment="1">
      <alignment horizontal="right"/>
    </xf>
    <xf numFmtId="164" fontId="0" fillId="5" borderId="0" xfId="2" applyNumberFormat="1" applyFont="1" applyFill="1"/>
    <xf numFmtId="164" fontId="0" fillId="0" borderId="0" xfId="0" applyNumberFormat="1"/>
    <xf numFmtId="0" fontId="11" fillId="0" borderId="0" xfId="1" applyFont="1" applyFill="1"/>
    <xf numFmtId="164" fontId="7" fillId="0" borderId="0" xfId="2" applyNumberFormat="1" applyFont="1"/>
    <xf numFmtId="164" fontId="2" fillId="0" borderId="0" xfId="2" applyNumberFormat="1" applyFont="1" applyFill="1"/>
    <xf numFmtId="164" fontId="0" fillId="6" borderId="0" xfId="2" applyNumberFormat="1" applyFont="1" applyFill="1"/>
    <xf numFmtId="166" fontId="0" fillId="0" borderId="0" xfId="3" applyNumberFormat="1" applyFont="1"/>
    <xf numFmtId="0" fontId="7" fillId="0" borderId="0" xfId="0" applyFont="1" applyAlignment="1">
      <alignment horizontal="right"/>
    </xf>
    <xf numFmtId="166" fontId="0" fillId="6" borderId="0" xfId="3" applyNumberFormat="1" applyFont="1" applyFill="1"/>
    <xf numFmtId="164" fontId="5" fillId="0" borderId="0" xfId="2" applyNumberFormat="1" applyFont="1" applyFill="1"/>
    <xf numFmtId="0" fontId="2" fillId="0" borderId="0" xfId="1" quotePrefix="1" applyFill="1"/>
    <xf numFmtId="164" fontId="0" fillId="0" borderId="0" xfId="0" applyNumberFormat="1" applyFill="1"/>
    <xf numFmtId="0" fontId="12" fillId="8" borderId="0" xfId="0" applyFont="1" applyFill="1"/>
    <xf numFmtId="0" fontId="12" fillId="8" borderId="0" xfId="0" applyFont="1" applyFill="1" applyAlignment="1">
      <alignment horizontal="right"/>
    </xf>
    <xf numFmtId="0" fontId="0" fillId="0" borderId="0" xfId="0" applyFont="1"/>
    <xf numFmtId="0" fontId="0" fillId="0" borderId="0" xfId="5" applyFont="1" applyFill="1" applyBorder="1" applyAlignment="1">
      <alignment vertical="center"/>
    </xf>
    <xf numFmtId="167" fontId="0" fillId="0" borderId="0" xfId="0" applyNumberFormat="1" applyFont="1"/>
    <xf numFmtId="167" fontId="13" fillId="0" borderId="0" xfId="4" applyNumberFormat="1" applyFont="1" applyFill="1"/>
    <xf numFmtId="0" fontId="4" fillId="8" borderId="0" xfId="1" applyFont="1" applyFill="1"/>
    <xf numFmtId="165" fontId="14" fillId="8" borderId="0" xfId="1" applyNumberFormat="1" applyFont="1" applyFill="1"/>
    <xf numFmtId="0" fontId="12" fillId="8" borderId="0" xfId="1" applyFont="1" applyFill="1"/>
    <xf numFmtId="167" fontId="2" fillId="0" borderId="0" xfId="4" applyNumberFormat="1" applyFont="1" applyFill="1"/>
  </cellXfs>
  <cellStyles count="6">
    <cellStyle name="Comma" xfId="2" builtinId="3"/>
    <cellStyle name="Currency" xfId="3" builtinId="4"/>
    <cellStyle name="Normal" xfId="0" builtinId="0"/>
    <cellStyle name="Normal 2" xfId="1"/>
    <cellStyle name="Normal 3" xfId="5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FFA-46C9-A5C1-DD70F6B162A0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7FFA-46C9-A5C1-DD70F6B162A0}"/>
              </c:ext>
            </c:extLst>
          </c:dPt>
          <c:val>
            <c:numRef>
              <c:f>Calc!$H$47:$I$47</c:f>
              <c:numCache>
                <c:formatCode>0.0%</c:formatCode>
                <c:ptCount val="2"/>
                <c:pt idx="0">
                  <c:v>0.83</c:v>
                </c:pt>
                <c:pt idx="1">
                  <c:v>0.17000000000000004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FFA-46C9-A5C1-DD70F6B162A0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7FFA-46C9-A5C1-DD70F6B162A0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7FFA-46C9-A5C1-DD70F6B162A0}"/>
              </c:ext>
            </c:extLst>
          </c:dPt>
          <c:val>
            <c:numRef>
              <c:f>Calc!$J$47:$K$47</c:f>
              <c:numCache>
                <c:formatCode>0.0%</c:formatCode>
                <c:ptCount val="2"/>
                <c:pt idx="0">
                  <c:v>0.85</c:v>
                </c:pt>
                <c:pt idx="1">
                  <c:v>0.15000000000000002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FFA-46C9-A5C1-DD70F6B16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25"/>
      </c:doughnutChart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55555555555555E-2"/>
          <c:y val="0"/>
          <c:w val="0.95277777777777772"/>
          <c:h val="0.980576617112050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Output!$I$37:$I$46</c:f>
              <c:numCache>
                <c:formatCode>_-"$"* #,##0_-;\-"$"* #,##0_-;_-"$"* "-"??_-;_-@_-</c:formatCode>
                <c:ptCount val="10"/>
                <c:pt idx="0">
                  <c:v>8076900</c:v>
                </c:pt>
                <c:pt idx="1">
                  <c:v>7204500</c:v>
                </c:pt>
                <c:pt idx="2">
                  <c:v>6627470</c:v>
                </c:pt>
                <c:pt idx="3">
                  <c:v>5522560</c:v>
                </c:pt>
                <c:pt idx="4">
                  <c:v>5081160</c:v>
                </c:pt>
                <c:pt idx="5">
                  <c:v>3264760</c:v>
                </c:pt>
                <c:pt idx="6">
                  <c:v>1406700</c:v>
                </c:pt>
                <c:pt idx="7">
                  <c:v>1086360</c:v>
                </c:pt>
                <c:pt idx="8">
                  <c:v>692560</c:v>
                </c:pt>
                <c:pt idx="9">
                  <c:v>474480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1B-420E-ADFF-4274B3E22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"/>
        <c:overlap val="-35"/>
        <c:axId val="138634752"/>
        <c:axId val="138636288"/>
      </c:barChart>
      <c:catAx>
        <c:axId val="138634752"/>
        <c:scaling>
          <c:orientation val="maxMin"/>
        </c:scaling>
        <c:delete val="1"/>
        <c:axPos val="l"/>
        <c:majorTickMark val="out"/>
        <c:minorTickMark val="none"/>
        <c:tickLblPos val="nextTo"/>
        <c:crossAx val="138636288"/>
        <c:crosses val="autoZero"/>
        <c:auto val="1"/>
        <c:lblAlgn val="ctr"/>
        <c:lblOffset val="100"/>
        <c:noMultiLvlLbl val="0"/>
      </c:catAx>
      <c:valAx>
        <c:axId val="138636288"/>
        <c:scaling>
          <c:orientation val="minMax"/>
        </c:scaling>
        <c:delete val="1"/>
        <c:axPos val="t"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138634752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4F6-456E-B45E-22A7DAE5DB2E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4F6-456E-B45E-22A7DAE5DB2E}"/>
              </c:ext>
            </c:extLst>
          </c:dPt>
          <c:val>
            <c:numRef>
              <c:f>Calc!$H$47:$I$47</c:f>
              <c:numCache>
                <c:formatCode>0.0%</c:formatCode>
                <c:ptCount val="2"/>
                <c:pt idx="0">
                  <c:v>0.83</c:v>
                </c:pt>
                <c:pt idx="1">
                  <c:v>0.17000000000000004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F6-456E-B45E-22A7DAE5DB2E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34F6-456E-B45E-22A7DAE5DB2E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34F6-456E-B45E-22A7DAE5DB2E}"/>
              </c:ext>
            </c:extLst>
          </c:dPt>
          <c:val>
            <c:numRef>
              <c:f>Calc!$J$47:$K$47</c:f>
              <c:numCache>
                <c:formatCode>0.0%</c:formatCode>
                <c:ptCount val="2"/>
                <c:pt idx="0">
                  <c:v>0.85</c:v>
                </c:pt>
                <c:pt idx="1">
                  <c:v>0.15000000000000002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4F6-456E-B45E-22A7DAE5D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25"/>
      </c:doughnutChart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454A-46BD-A5EF-0A802AE6FC8E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54A-46BD-A5EF-0A802AE6FC8E}"/>
              </c:ext>
            </c:extLst>
          </c:dPt>
          <c:val>
            <c:numRef>
              <c:f>Calc!$H$48:$I$48</c:f>
              <c:numCache>
                <c:formatCode>0.0%</c:formatCode>
                <c:ptCount val="2"/>
                <c:pt idx="0">
                  <c:v>0.88</c:v>
                </c:pt>
                <c:pt idx="1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54A-46BD-A5EF-0A802AE6FC8E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54A-46BD-A5EF-0A802AE6FC8E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54A-46BD-A5EF-0A802AE6FC8E}"/>
              </c:ext>
            </c:extLst>
          </c:dPt>
          <c:val>
            <c:numRef>
              <c:f>Calc!$J$48:$K$48</c:f>
              <c:numCache>
                <c:formatCode>0.0%</c:formatCode>
                <c:ptCount val="2"/>
                <c:pt idx="0">
                  <c:v>0.92</c:v>
                </c:pt>
                <c:pt idx="1">
                  <c:v>7.999999999999996E-2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54A-46BD-A5EF-0A802AE6F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25"/>
      </c:doughnutChart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1"/>
          <c:order val="0"/>
          <c:dPt>
            <c:idx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97EF-463F-A8C3-AA5D47938B61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</c:spPr>
            <c:extLst>
              <c:ext xmlns:c16="http://schemas.microsoft.com/office/drawing/2014/chart" uri="{C3380CC4-5D6E-409C-BE32-E72D297353CC}">
                <c16:uniqueId val="{00000001-97EF-463F-A8C3-AA5D47938B61}"/>
              </c:ext>
            </c:extLst>
          </c:dPt>
          <c:val>
            <c:numRef>
              <c:f>Calc!$H$46:$I$46</c:f>
              <c:numCache>
                <c:formatCode>0.0%</c:formatCode>
                <c:ptCount val="2"/>
                <c:pt idx="0">
                  <c:v>0.80999999999999994</c:v>
                </c:pt>
                <c:pt idx="1">
                  <c:v>0.19000000000000006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EF-463F-A8C3-AA5D47938B61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7EF-463F-A8C3-AA5D47938B61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97EF-463F-A8C3-AA5D47938B61}"/>
              </c:ext>
            </c:extLst>
          </c:dPt>
          <c:val>
            <c:numRef>
              <c:f>Calc!$J$46:$K$46</c:f>
              <c:numCache>
                <c:formatCode>0.0%</c:formatCode>
                <c:ptCount val="2"/>
                <c:pt idx="0">
                  <c:v>0.83</c:v>
                </c:pt>
                <c:pt idx="1">
                  <c:v>0.17000000000000004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EF-463F-A8C3-AA5D47938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25"/>
      </c:doughnutChart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694-42C1-8820-6E7D3A9D8380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694-42C1-8820-6E7D3A9D8380}"/>
              </c:ext>
            </c:extLst>
          </c:dPt>
          <c:val>
            <c:numRef>
              <c:f>Calc!$H$48:$I$48</c:f>
              <c:numCache>
                <c:formatCode>0.0%</c:formatCode>
                <c:ptCount val="2"/>
                <c:pt idx="0">
                  <c:v>0.88</c:v>
                </c:pt>
                <c:pt idx="1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94-42C1-8820-6E7D3A9D8380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694-42C1-8820-6E7D3A9D8380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694-42C1-8820-6E7D3A9D8380}"/>
              </c:ext>
            </c:extLst>
          </c:dPt>
          <c:val>
            <c:numRef>
              <c:f>Calc!$J$48:$K$48</c:f>
              <c:numCache>
                <c:formatCode>0.0%</c:formatCode>
                <c:ptCount val="2"/>
                <c:pt idx="0">
                  <c:v>0.92</c:v>
                </c:pt>
                <c:pt idx="1">
                  <c:v>7.999999999999996E-2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694-42C1-8820-6E7D3A9D8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25"/>
      </c:doughnutChart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25059832042603"/>
          <c:y val="4.9790114867869148E-2"/>
          <c:w val="0.89037749609601113"/>
          <c:h val="0.91018581290710998"/>
        </c:manualLayout>
      </c:layout>
      <c:scatterChart>
        <c:scatterStyle val="smoothMarker"/>
        <c:varyColors val="0"/>
        <c:ser>
          <c:idx val="1"/>
          <c:order val="0"/>
          <c:tx>
            <c:v>Needle</c:v>
          </c:tx>
          <c:spPr>
            <a:ln w="41275">
              <a:solidFill>
                <a:schemeClr val="tx2">
                  <a:lumMod val="75000"/>
                </a:schemeClr>
              </a:solidFill>
              <a:prstDash val="solid"/>
            </a:ln>
            <a:effectLst>
              <a:outerShdw sx="102000" sy="102000" algn="ctr" rotWithShape="0">
                <a:prstClr val="black"/>
              </a:outerShdw>
              <a:softEdge rad="0"/>
            </a:effectLst>
          </c:spPr>
          <c:marker>
            <c:symbol val="none"/>
          </c:marker>
          <c:xVal>
            <c:numRef>
              <c:f>Calc!$G$3:$G$4</c:f>
              <c:numCache>
                <c:formatCode>General</c:formatCode>
                <c:ptCount val="2"/>
                <c:pt idx="0">
                  <c:v>5</c:v>
                </c:pt>
                <c:pt idx="1">
                  <c:v>8.3000000000000007</c:v>
                </c:pt>
              </c:numCache>
            </c:numRef>
          </c:xVal>
          <c:yVal>
            <c:numRef>
              <c:f>Calc!$H$3:$H$4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945-4555-9601-CCB990E3B9F9}"/>
            </c:ext>
          </c:extLst>
        </c:ser>
        <c:ser>
          <c:idx val="2"/>
          <c:order val="1"/>
          <c:tx>
            <c:v>Centre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5</c:v>
              </c:pt>
            </c:numLit>
          </c:xVal>
          <c:yVal>
            <c:numLit>
              <c:formatCode>General</c:formatCode>
              <c:ptCount val="1"/>
              <c:pt idx="0">
                <c:v>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A945-4555-9601-CCB990E3B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58336"/>
        <c:axId val="107760640"/>
      </c:scatterChart>
      <c:valAx>
        <c:axId val="107758336"/>
        <c:scaling>
          <c:orientation val="minMax"/>
          <c:max val="10"/>
        </c:scaling>
        <c:delete val="1"/>
        <c:axPos val="b"/>
        <c:numFmt formatCode="General" sourceLinked="1"/>
        <c:majorTickMark val="out"/>
        <c:minorTickMark val="none"/>
        <c:tickLblPos val="nextTo"/>
        <c:crossAx val="107760640"/>
        <c:crosses val="autoZero"/>
        <c:crossBetween val="midCat"/>
      </c:valAx>
      <c:valAx>
        <c:axId val="107760640"/>
        <c:scaling>
          <c:orientation val="minMax"/>
          <c:max val="10"/>
        </c:scaling>
        <c:delete val="1"/>
        <c:axPos val="l"/>
        <c:numFmt formatCode="General" sourceLinked="1"/>
        <c:majorTickMark val="out"/>
        <c:minorTickMark val="none"/>
        <c:tickLblPos val="nextTo"/>
        <c:crossAx val="10775833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55555555555555E-2"/>
          <c:y val="0"/>
          <c:w val="0.95277777777777772"/>
          <c:h val="0.980576617112050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Output!$I$10:$I$19</c:f>
              <c:numCache>
                <c:formatCode>_-"$"* #,##0_-;\-"$"* #,##0_-;_-"$"* "-"??_-;_-@_-</c:formatCode>
                <c:ptCount val="10"/>
                <c:pt idx="0">
                  <c:v>14409000</c:v>
                </c:pt>
                <c:pt idx="1">
                  <c:v>13254940</c:v>
                </c:pt>
                <c:pt idx="2">
                  <c:v>11045120</c:v>
                </c:pt>
                <c:pt idx="3">
                  <c:v>10162320</c:v>
                </c:pt>
                <c:pt idx="4">
                  <c:v>8385120</c:v>
                </c:pt>
                <c:pt idx="5">
                  <c:v>4153800</c:v>
                </c:pt>
                <c:pt idx="6">
                  <c:v>2813400</c:v>
                </c:pt>
                <c:pt idx="7">
                  <c:v>2529520</c:v>
                </c:pt>
                <c:pt idx="8">
                  <c:v>2172720</c:v>
                </c:pt>
                <c:pt idx="9">
                  <c:v>948960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4-4282-8075-4B09E173E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"/>
        <c:overlap val="-35"/>
        <c:axId val="138533504"/>
        <c:axId val="148280832"/>
      </c:barChart>
      <c:catAx>
        <c:axId val="138533504"/>
        <c:scaling>
          <c:orientation val="maxMin"/>
        </c:scaling>
        <c:delete val="1"/>
        <c:axPos val="l"/>
        <c:majorTickMark val="out"/>
        <c:minorTickMark val="none"/>
        <c:tickLblPos val="nextTo"/>
        <c:crossAx val="148280832"/>
        <c:crosses val="autoZero"/>
        <c:auto val="1"/>
        <c:lblAlgn val="ctr"/>
        <c:lblOffset val="100"/>
        <c:noMultiLvlLbl val="0"/>
      </c:catAx>
      <c:valAx>
        <c:axId val="148280832"/>
        <c:scaling>
          <c:orientation val="minMax"/>
        </c:scaling>
        <c:delete val="1"/>
        <c:axPos val="t"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13853350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25081627513443"/>
          <c:y val="4.9790029482066539E-2"/>
          <c:w val="0.89037749609601113"/>
          <c:h val="0.91018581290710998"/>
        </c:manualLayout>
      </c:layout>
      <c:scatterChart>
        <c:scatterStyle val="smoothMarker"/>
        <c:varyColors val="0"/>
        <c:ser>
          <c:idx val="1"/>
          <c:order val="0"/>
          <c:spPr>
            <a:ln w="41275">
              <a:solidFill>
                <a:schemeClr val="tx2">
                  <a:lumMod val="75000"/>
                </a:schemeClr>
              </a:solidFill>
              <a:prstDash val="solid"/>
            </a:ln>
            <a:effectLst>
              <a:outerShdw sx="102000" sy="102000" algn="ctr" rotWithShape="0">
                <a:prstClr val="black"/>
              </a:outerShdw>
              <a:softEdge rad="0"/>
            </a:effectLst>
          </c:spPr>
          <c:marker>
            <c:symbol val="circle"/>
            <c:size val="7"/>
          </c:marker>
          <c:dPt>
            <c:idx val="0"/>
            <c:marker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spPr>
              <a:ln w="41275">
                <a:solidFill>
                  <a:schemeClr val="tx1"/>
                </a:solidFill>
                <a:prstDash val="solid"/>
              </a:ln>
              <a:effectLst>
                <a:outerShdw sx="102000" sy="102000" algn="ctr" rotWithShape="0">
                  <a:prstClr val="black"/>
                </a:outerShdw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780C-4455-B6BD-99611ACACF9B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780C-4455-B6BD-99611ACACF9B}"/>
              </c:ext>
            </c:extLst>
          </c:dPt>
          <c:xVal>
            <c:numRef>
              <c:f>Calc!$I$3:$I$4</c:f>
              <c:numCache>
                <c:formatCode>General</c:formatCode>
                <c:ptCount val="2"/>
                <c:pt idx="0">
                  <c:v>5</c:v>
                </c:pt>
                <c:pt idx="1">
                  <c:v>8.2278870824215584</c:v>
                </c:pt>
              </c:numCache>
            </c:numRef>
          </c:xVal>
          <c:yVal>
            <c:numRef>
              <c:f>Calc!$J$3:$J$4</c:f>
              <c:numCache>
                <c:formatCode>General</c:formatCode>
                <c:ptCount val="2"/>
                <c:pt idx="0">
                  <c:v>5</c:v>
                </c:pt>
                <c:pt idx="1">
                  <c:v>5.6861085796986055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80C-4455-B6BD-99611ACAC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404992"/>
        <c:axId val="266416512"/>
      </c:scatterChart>
      <c:valAx>
        <c:axId val="266404992"/>
        <c:scaling>
          <c:orientation val="minMax"/>
          <c:max val="10"/>
        </c:scaling>
        <c:delete val="1"/>
        <c:axPos val="b"/>
        <c:numFmt formatCode="General" sourceLinked="1"/>
        <c:majorTickMark val="out"/>
        <c:minorTickMark val="none"/>
        <c:tickLblPos val="nextTo"/>
        <c:crossAx val="266416512"/>
        <c:crosses val="autoZero"/>
        <c:crossBetween val="midCat"/>
      </c:valAx>
      <c:valAx>
        <c:axId val="266416512"/>
        <c:scaling>
          <c:orientation val="minMax"/>
          <c:max val="10"/>
        </c:scaling>
        <c:delete val="1"/>
        <c:axPos val="l"/>
        <c:numFmt formatCode="General" sourceLinked="1"/>
        <c:majorTickMark val="out"/>
        <c:minorTickMark val="none"/>
        <c:tickLblPos val="nextTo"/>
        <c:crossAx val="26640499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55555555555555E-2"/>
          <c:y val="0"/>
          <c:w val="0.95277777777777772"/>
          <c:h val="0.980576617112050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Output!$I$24:$I$33</c:f>
              <c:numCache>
                <c:formatCode>_-"$"* #,##0_-;\-"$"* #,##0_-;_-"$"* "-"??_-;_-@_-</c:formatCode>
                <c:ptCount val="10"/>
                <c:pt idx="0">
                  <c:v>18291817.199999996</c:v>
                </c:pt>
                <c:pt idx="1">
                  <c:v>15242265.599999998</c:v>
                </c:pt>
                <c:pt idx="2">
                  <c:v>14024001.6</c:v>
                </c:pt>
                <c:pt idx="3">
                  <c:v>12884420</c:v>
                </c:pt>
                <c:pt idx="4">
                  <c:v>6911465.5999999996</c:v>
                </c:pt>
                <c:pt idx="5">
                  <c:v>3882491.9999999991</c:v>
                </c:pt>
                <c:pt idx="6">
                  <c:v>3732244</c:v>
                </c:pt>
                <c:pt idx="7">
                  <c:v>2998353.6</c:v>
                </c:pt>
                <c:pt idx="8">
                  <c:v>1490737.6</c:v>
                </c:pt>
                <c:pt idx="9">
                  <c:v>1309564.8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E1-4BF4-A71C-3440AA4E7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"/>
        <c:overlap val="-35"/>
        <c:axId val="290679040"/>
        <c:axId val="1725821312"/>
      </c:barChart>
      <c:catAx>
        <c:axId val="290679040"/>
        <c:scaling>
          <c:orientation val="maxMin"/>
        </c:scaling>
        <c:delete val="1"/>
        <c:axPos val="l"/>
        <c:majorTickMark val="out"/>
        <c:minorTickMark val="none"/>
        <c:tickLblPos val="nextTo"/>
        <c:crossAx val="1725821312"/>
        <c:crosses val="autoZero"/>
        <c:auto val="1"/>
        <c:lblAlgn val="ctr"/>
        <c:lblOffset val="100"/>
        <c:noMultiLvlLbl val="0"/>
      </c:catAx>
      <c:valAx>
        <c:axId val="1725821312"/>
        <c:scaling>
          <c:orientation val="minMax"/>
        </c:scaling>
        <c:delete val="1"/>
        <c:axPos val="t"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9067904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25081627513443"/>
          <c:y val="4.9790029482066539E-2"/>
          <c:w val="0.89037749609601113"/>
          <c:h val="0.91018581290710998"/>
        </c:manualLayout>
      </c:layout>
      <c:scatterChart>
        <c:scatterStyle val="smoothMarker"/>
        <c:varyColors val="0"/>
        <c:ser>
          <c:idx val="1"/>
          <c:order val="0"/>
          <c:spPr>
            <a:ln w="41275">
              <a:solidFill>
                <a:schemeClr val="tx2">
                  <a:lumMod val="75000"/>
                </a:schemeClr>
              </a:solidFill>
              <a:prstDash val="solid"/>
            </a:ln>
            <a:effectLst>
              <a:outerShdw sx="102000" sy="102000" algn="ctr" rotWithShape="0">
                <a:prstClr val="black"/>
              </a:outerShdw>
              <a:softEdge rad="0"/>
            </a:effectLst>
          </c:spPr>
          <c:marker>
            <c:symbol val="circle"/>
            <c:size val="7"/>
          </c:marker>
          <c:dPt>
            <c:idx val="0"/>
            <c:marker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spPr>
              <a:ln w="41275">
                <a:solidFill>
                  <a:schemeClr val="tx1"/>
                </a:solidFill>
                <a:prstDash val="solid"/>
              </a:ln>
              <a:effectLst>
                <a:outerShdw sx="102000" sy="102000" algn="ctr" rotWithShape="0">
                  <a:prstClr val="black"/>
                </a:outerShdw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CB2D-4DE9-9898-6AA6C2484A9F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CB2D-4DE9-9898-6AA6C2484A9F}"/>
              </c:ext>
            </c:extLst>
          </c:dPt>
          <c:xVal>
            <c:numRef>
              <c:f>Calc!$K$3:$K$4</c:f>
              <c:numCache>
                <c:formatCode>General</c:formatCode>
                <c:ptCount val="2"/>
                <c:pt idx="0">
                  <c:v>5</c:v>
                </c:pt>
                <c:pt idx="1">
                  <c:v>8.2954774646900944</c:v>
                </c:pt>
              </c:numCache>
            </c:numRef>
          </c:xVal>
          <c:yVal>
            <c:numRef>
              <c:f>Calc!$L$3:$L$4</c:f>
              <c:numCache>
                <c:formatCode>General</c:formatCode>
                <c:ptCount val="2"/>
                <c:pt idx="0">
                  <c:v>5</c:v>
                </c:pt>
                <c:pt idx="1">
                  <c:v>4.8272913443982857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B2D-4DE9-9898-6AA6C2484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622080"/>
        <c:axId val="138623616"/>
      </c:scatterChart>
      <c:valAx>
        <c:axId val="138622080"/>
        <c:scaling>
          <c:orientation val="minMax"/>
          <c:max val="10"/>
        </c:scaling>
        <c:delete val="1"/>
        <c:axPos val="b"/>
        <c:numFmt formatCode="General" sourceLinked="1"/>
        <c:majorTickMark val="out"/>
        <c:minorTickMark val="none"/>
        <c:tickLblPos val="nextTo"/>
        <c:crossAx val="138623616"/>
        <c:crosses val="autoZero"/>
        <c:crossBetween val="midCat"/>
      </c:valAx>
      <c:valAx>
        <c:axId val="138623616"/>
        <c:scaling>
          <c:orientation val="minMax"/>
          <c:max val="10"/>
        </c:scaling>
        <c:delete val="1"/>
        <c:axPos val="l"/>
        <c:numFmt formatCode="General" sourceLinked="1"/>
        <c:majorTickMark val="out"/>
        <c:minorTickMark val="none"/>
        <c:tickLblPos val="nextTo"/>
        <c:crossAx val="1386220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Drop" dropStyle="combo" dx="16" fmlaLink="$B$1" fmlaRange="List!$B$2:$B$13" noThreeD="1" sel="10" val="4"/>
</file>

<file path=xl/ctrlProps/ctrlProp2.xml><?xml version="1.0" encoding="utf-8"?>
<formControlPr xmlns="http://schemas.microsoft.com/office/spreadsheetml/2009/9/main" objectType="Drop" dropStyle="combo" dx="16" fmlaLink="$B$2" fmlaRange="List!$D$2:$D$4" noThreeD="1" sel="3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0.xml"/><Relationship Id="rId18" Type="http://schemas.openxmlformats.org/officeDocument/2006/relationships/chart" Target="../charts/chart11.xml"/><Relationship Id="rId3" Type="http://schemas.openxmlformats.org/officeDocument/2006/relationships/image" Target="../media/image1.png"/><Relationship Id="rId7" Type="http://schemas.openxmlformats.org/officeDocument/2006/relationships/image" Target="../media/image4.png"/><Relationship Id="rId12" Type="http://schemas.openxmlformats.org/officeDocument/2006/relationships/chart" Target="../charts/chart9.xml"/><Relationship Id="rId17" Type="http://schemas.microsoft.com/office/2007/relationships/hdphoto" Target="../media/hdphoto1.wdp"/><Relationship Id="rId2" Type="http://schemas.openxmlformats.org/officeDocument/2006/relationships/chart" Target="../charts/chart4.xml"/><Relationship Id="rId16" Type="http://schemas.openxmlformats.org/officeDocument/2006/relationships/image" Target="../media/image8.png"/><Relationship Id="rId1" Type="http://schemas.openxmlformats.org/officeDocument/2006/relationships/chart" Target="../charts/chart3.xml"/><Relationship Id="rId6" Type="http://schemas.openxmlformats.org/officeDocument/2006/relationships/image" Target="../media/image3.jpeg"/><Relationship Id="rId11" Type="http://schemas.openxmlformats.org/officeDocument/2006/relationships/chart" Target="../charts/chart8.xml"/><Relationship Id="rId5" Type="http://schemas.openxmlformats.org/officeDocument/2006/relationships/chart" Target="../charts/chart5.xml"/><Relationship Id="rId15" Type="http://schemas.openxmlformats.org/officeDocument/2006/relationships/image" Target="../media/image7.png"/><Relationship Id="rId10" Type="http://schemas.openxmlformats.org/officeDocument/2006/relationships/chart" Target="../charts/chart7.xml"/><Relationship Id="rId4" Type="http://schemas.openxmlformats.org/officeDocument/2006/relationships/image" Target="../media/image2.png"/><Relationship Id="rId9" Type="http://schemas.openxmlformats.org/officeDocument/2006/relationships/image" Target="../media/image5.JPG"/><Relationship Id="rId1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139390</xdr:colOff>
      <xdr:row>32</xdr:row>
      <xdr:rowOff>162622</xdr:rowOff>
    </xdr:from>
    <xdr:to>
      <xdr:col>18</xdr:col>
      <xdr:colOff>524165</xdr:colOff>
      <xdr:row>46</xdr:row>
      <xdr:rowOff>10280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33</xdr:row>
      <xdr:rowOff>0</xdr:rowOff>
    </xdr:from>
    <xdr:to>
      <xdr:col>23</xdr:col>
      <xdr:colOff>942336</xdr:colOff>
      <xdr:row>46</xdr:row>
      <xdr:rowOff>45128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59532</xdr:colOff>
      <xdr:row>7</xdr:row>
      <xdr:rowOff>166686</xdr:rowOff>
    </xdr:from>
    <xdr:to>
      <xdr:col>21</xdr:col>
      <xdr:colOff>1262063</xdr:colOff>
      <xdr:row>20</xdr:row>
      <xdr:rowOff>16668</xdr:rowOff>
    </xdr:to>
    <xdr:graphicFrame macro="">
      <xdr:nvGraphicFramePr>
        <xdr:cNvPr id="182" name="Chart 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52854</xdr:colOff>
      <xdr:row>35</xdr:row>
      <xdr:rowOff>46755</xdr:rowOff>
    </xdr:from>
    <xdr:to>
      <xdr:col>21</xdr:col>
      <xdr:colOff>1255385</xdr:colOff>
      <xdr:row>46</xdr:row>
      <xdr:rowOff>170581</xdr:rowOff>
    </xdr:to>
    <xdr:graphicFrame macro="">
      <xdr:nvGraphicFramePr>
        <xdr:cNvPr id="206" name="Chart 20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104775</xdr:rowOff>
        </xdr:from>
        <xdr:to>
          <xdr:col>5</xdr:col>
          <xdr:colOff>523875</xdr:colOff>
          <xdr:row>7</xdr:row>
          <xdr:rowOff>38100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7145</xdr:colOff>
      <xdr:row>7</xdr:row>
      <xdr:rowOff>147216</xdr:rowOff>
    </xdr:from>
    <xdr:to>
      <xdr:col>5</xdr:col>
      <xdr:colOff>150020</xdr:colOff>
      <xdr:row>19</xdr:row>
      <xdr:rowOff>67995</xdr:rowOff>
    </xdr:to>
    <xdr:grpSp>
      <xdr:nvGrpSpPr>
        <xdr:cNvPr id="60" name="Group 59"/>
        <xdr:cNvGrpSpPr/>
      </xdr:nvGrpSpPr>
      <xdr:grpSpPr>
        <a:xfrm>
          <a:off x="316708" y="1314029"/>
          <a:ext cx="2655093" cy="2516341"/>
          <a:chOff x="311945" y="1280691"/>
          <a:chExt cx="2657475" cy="2559204"/>
        </a:xfrm>
      </xdr:grpSpPr>
      <xdr:grpSp>
        <xdr:nvGrpSpPr>
          <xdr:cNvPr id="2" name="Group 1"/>
          <xdr:cNvGrpSpPr/>
        </xdr:nvGrpSpPr>
        <xdr:grpSpPr>
          <a:xfrm>
            <a:off x="311945" y="1312068"/>
            <a:ext cx="2657475" cy="2203864"/>
            <a:chOff x="23707725" y="794810"/>
            <a:chExt cx="2759509" cy="2528241"/>
          </a:xfrm>
        </xdr:grpSpPr>
        <xdr:grpSp>
          <xdr:nvGrpSpPr>
            <xdr:cNvPr id="3" name="Group 2"/>
            <xdr:cNvGrpSpPr/>
          </xdr:nvGrpSpPr>
          <xdr:grpSpPr>
            <a:xfrm>
              <a:off x="23707725" y="794810"/>
              <a:ext cx="2759509" cy="2528241"/>
              <a:chOff x="3779464" y="6098353"/>
              <a:chExt cx="2759509" cy="2528241"/>
            </a:xfrm>
          </xdr:grpSpPr>
          <xdr:pic>
            <xdr:nvPicPr>
              <xdr:cNvPr id="5" name="Picture 281" descr="Speedo 9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3779464" y="6098353"/>
                <a:ext cx="2759509" cy="252824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sp macro="" textlink="">
            <xdr:nvSpPr>
              <xdr:cNvPr id="6" name="TextBox 5"/>
              <xdr:cNvSpPr txBox="1"/>
            </xdr:nvSpPr>
            <xdr:spPr>
              <a:xfrm>
                <a:off x="4092222" y="7420092"/>
                <a:ext cx="329258" cy="23518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AU" sz="800"/>
                  <a:t>10</a:t>
                </a:r>
              </a:p>
            </xdr:txBody>
          </xdr:sp>
          <xdr:sp macro="" textlink="">
            <xdr:nvSpPr>
              <xdr:cNvPr id="7" name="TextBox 6"/>
              <xdr:cNvSpPr txBox="1"/>
            </xdr:nvSpPr>
            <xdr:spPr>
              <a:xfrm>
                <a:off x="4103512" y="7019807"/>
                <a:ext cx="329258" cy="23518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AU" sz="800"/>
                  <a:t>20</a:t>
                </a:r>
              </a:p>
            </xdr:txBody>
          </xdr:sp>
          <xdr:sp macro="" textlink="">
            <xdr:nvSpPr>
              <xdr:cNvPr id="8" name="TextBox 7"/>
              <xdr:cNvSpPr txBox="1"/>
            </xdr:nvSpPr>
            <xdr:spPr>
              <a:xfrm>
                <a:off x="4279899" y="7760636"/>
                <a:ext cx="329258" cy="23518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AU" sz="800"/>
                  <a:t>0</a:t>
                </a:r>
              </a:p>
            </xdr:txBody>
          </xdr:sp>
          <xdr:sp macro="" textlink="">
            <xdr:nvSpPr>
              <xdr:cNvPr id="9" name="TextBox 8"/>
              <xdr:cNvSpPr txBox="1"/>
            </xdr:nvSpPr>
            <xdr:spPr>
              <a:xfrm>
                <a:off x="4255912" y="6654811"/>
                <a:ext cx="329258" cy="23518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AU" sz="800"/>
                  <a:t>30</a:t>
                </a:r>
              </a:p>
            </xdr:txBody>
          </xdr:sp>
          <xdr:sp macro="" textlink="">
            <xdr:nvSpPr>
              <xdr:cNvPr id="10" name="TextBox 9"/>
              <xdr:cNvSpPr txBox="1"/>
            </xdr:nvSpPr>
            <xdr:spPr>
              <a:xfrm>
                <a:off x="4561179" y="6407405"/>
                <a:ext cx="329258" cy="23518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AU" sz="800"/>
                  <a:t>40</a:t>
                </a:r>
              </a:p>
            </xdr:txBody>
          </xdr:sp>
          <xdr:sp macro="" textlink="">
            <xdr:nvSpPr>
              <xdr:cNvPr id="11" name="TextBox 10"/>
              <xdr:cNvSpPr txBox="1"/>
            </xdr:nvSpPr>
            <xdr:spPr>
              <a:xfrm>
                <a:off x="4955364" y="6321774"/>
                <a:ext cx="329258" cy="23518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AU" sz="800"/>
                  <a:t>50</a:t>
                </a:r>
              </a:p>
            </xdr:txBody>
          </xdr:sp>
          <xdr:sp macro="" textlink="">
            <xdr:nvSpPr>
              <xdr:cNvPr id="12" name="TextBox 11"/>
              <xdr:cNvSpPr txBox="1"/>
            </xdr:nvSpPr>
            <xdr:spPr>
              <a:xfrm>
                <a:off x="5340710" y="6405854"/>
                <a:ext cx="329258" cy="23518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AU" sz="800"/>
                  <a:t>60</a:t>
                </a:r>
              </a:p>
            </xdr:txBody>
          </xdr:sp>
          <xdr:sp macro="" textlink="">
            <xdr:nvSpPr>
              <xdr:cNvPr id="13" name="TextBox 12"/>
              <xdr:cNvSpPr txBox="1"/>
            </xdr:nvSpPr>
            <xdr:spPr>
              <a:xfrm>
                <a:off x="5642224" y="6667485"/>
                <a:ext cx="329258" cy="23518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AU" sz="800"/>
                  <a:t>70</a:t>
                </a:r>
              </a:p>
            </xdr:txBody>
          </xdr:sp>
          <xdr:sp macro="" textlink="">
            <xdr:nvSpPr>
              <xdr:cNvPr id="14" name="TextBox 13"/>
              <xdr:cNvSpPr txBox="1"/>
            </xdr:nvSpPr>
            <xdr:spPr>
              <a:xfrm>
                <a:off x="5802012" y="7027314"/>
                <a:ext cx="329258" cy="23518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AU" sz="800"/>
                  <a:t>80</a:t>
                </a:r>
              </a:p>
            </xdr:txBody>
          </xdr:sp>
          <xdr:sp macro="" textlink="">
            <xdr:nvSpPr>
              <xdr:cNvPr id="15" name="TextBox 14"/>
              <xdr:cNvSpPr txBox="1"/>
            </xdr:nvSpPr>
            <xdr:spPr>
              <a:xfrm>
                <a:off x="5789319" y="7426186"/>
                <a:ext cx="329258" cy="23518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AU" sz="800"/>
                  <a:t>90</a:t>
                </a:r>
              </a:p>
            </xdr:txBody>
          </xdr:sp>
          <xdr:sp macro="" textlink="">
            <xdr:nvSpPr>
              <xdr:cNvPr id="16" name="TextBox 15"/>
              <xdr:cNvSpPr txBox="1"/>
            </xdr:nvSpPr>
            <xdr:spPr>
              <a:xfrm>
                <a:off x="5613868" y="7744613"/>
                <a:ext cx="418592" cy="21640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AU" sz="800"/>
                  <a:t>100</a:t>
                </a:r>
              </a:p>
            </xdr:txBody>
          </xdr:sp>
        </xdr:grpSp>
        <xdr:pic>
          <xdr:nvPicPr>
            <xdr:cNvPr id="4" name="Picture 282" descr="speedo 9b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3935934" y="878301"/>
              <a:ext cx="2218972" cy="229423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aphicFrame macro="">
        <xdr:nvGraphicFramePr>
          <xdr:cNvPr id="17" name="Chart 3"/>
          <xdr:cNvGraphicFramePr>
            <a:graphicFrameLocks/>
          </xdr:cNvGraphicFramePr>
        </xdr:nvGraphicFramePr>
        <xdr:xfrm>
          <a:off x="368234" y="1280691"/>
          <a:ext cx="2263330" cy="215792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sp macro="" textlink="Calc!$H$7">
        <xdr:nvSpPr>
          <xdr:cNvPr id="55" name="TextBox 54"/>
          <xdr:cNvSpPr txBox="1"/>
        </xdr:nvSpPr>
        <xdr:spPr>
          <a:xfrm>
            <a:off x="1287726" y="2803261"/>
            <a:ext cx="656940" cy="3085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fld id="{5D57F82F-114A-41FD-875D-8A92C146F712}" type="TxLink">
              <a:rPr lang="en-US" sz="1000" b="0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/>
              <a:t>85%</a:t>
            </a:fld>
            <a:endParaRPr lang="en-AU" sz="1100"/>
          </a:p>
        </xdr:txBody>
      </xdr:sp>
      <xdr:grpSp>
        <xdr:nvGrpSpPr>
          <xdr:cNvPr id="90" name="Group 89"/>
          <xdr:cNvGrpSpPr/>
        </xdr:nvGrpSpPr>
        <xdr:grpSpPr>
          <a:xfrm>
            <a:off x="756444" y="3446724"/>
            <a:ext cx="1673489" cy="393171"/>
            <a:chOff x="648607" y="3630080"/>
            <a:chExt cx="1673489" cy="400655"/>
          </a:xfrm>
        </xdr:grpSpPr>
        <xdr:pic>
          <xdr:nvPicPr>
            <xdr:cNvPr id="65" name="Picture 201" descr="wave"/>
            <xdr:cNvPicPr preferRelativeResize="0">
              <a:picLocks noChangeArrowheads="1"/>
            </xdr:cNvPicPr>
          </xdr:nvPicPr>
          <xdr:blipFill>
            <a:blip xmlns:r="http://schemas.openxmlformats.org/officeDocument/2006/relationships" r:embed="rId6">
              <a:duotone>
                <a:schemeClr val="accent4">
                  <a:shade val="45000"/>
                  <a:satMod val="135000"/>
                </a:scheme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28543"/>
            <a:stretch>
              <a:fillRect/>
            </a:stretch>
          </xdr:blipFill>
          <xdr:spPr bwMode="auto">
            <a:xfrm>
              <a:off x="648607" y="3640664"/>
              <a:ext cx="1673489" cy="390071"/>
            </a:xfrm>
            <a:prstGeom prst="rect">
              <a:avLst/>
            </a:prstGeom>
            <a:noFill/>
            <a:ln>
              <a:noFill/>
            </a:ln>
            <a:effectLst>
              <a:outerShdw dist="63500" dir="3187806" algn="ctr" rotWithShape="0">
                <a:srgbClr val="808080">
                  <a:alpha val="50000"/>
                </a:srgbClr>
              </a:outerShdw>
            </a:effectLst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59" name="TextBox 58"/>
            <xdr:cNvSpPr txBox="1"/>
          </xdr:nvSpPr>
          <xdr:spPr>
            <a:xfrm>
              <a:off x="1032628" y="3630080"/>
              <a:ext cx="1120323" cy="39007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AU" sz="1800">
                  <a:solidFill>
                    <a:schemeClr val="bg1"/>
                  </a:solidFill>
                </a:rPr>
                <a:t>Taxation</a:t>
              </a:r>
            </a:p>
          </xdr:txBody>
        </xdr:sp>
      </xdr:grpSp>
    </xdr:grpSp>
    <xdr:clientData/>
  </xdr:twoCellAnchor>
  <xdr:twoCellAnchor>
    <xdr:from>
      <xdr:col>0</xdr:col>
      <xdr:colOff>603249</xdr:colOff>
      <xdr:row>5</xdr:row>
      <xdr:rowOff>42322</xdr:rowOff>
    </xdr:from>
    <xdr:to>
      <xdr:col>5</xdr:col>
      <xdr:colOff>285749</xdr:colOff>
      <xdr:row>7</xdr:row>
      <xdr:rowOff>42333</xdr:rowOff>
    </xdr:to>
    <xdr:sp macro="" textlink="">
      <xdr:nvSpPr>
        <xdr:cNvPr id="74" name="TextBox 73"/>
        <xdr:cNvSpPr txBox="1"/>
      </xdr:nvSpPr>
      <xdr:spPr>
        <a:xfrm>
          <a:off x="2307166" y="836072"/>
          <a:ext cx="2751666" cy="3175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800">
              <a:solidFill>
                <a:schemeClr val="accent1">
                  <a:lumMod val="50000"/>
                </a:schemeClr>
              </a:solidFill>
            </a:rPr>
            <a:t>Staff Utilisation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5</xdr:row>
          <xdr:rowOff>114300</xdr:rowOff>
        </xdr:from>
        <xdr:to>
          <xdr:col>8</xdr:col>
          <xdr:colOff>304800</xdr:colOff>
          <xdr:row>7</xdr:row>
          <xdr:rowOff>47625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158186</xdr:colOff>
      <xdr:row>4</xdr:row>
      <xdr:rowOff>134738</xdr:rowOff>
    </xdr:from>
    <xdr:to>
      <xdr:col>21</xdr:col>
      <xdr:colOff>884905</xdr:colOff>
      <xdr:row>5</xdr:row>
      <xdr:rowOff>85039</xdr:rowOff>
    </xdr:to>
    <xdr:pic>
      <xdr:nvPicPr>
        <xdr:cNvPr id="77" name="Picture 34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58186" y="801488"/>
          <a:ext cx="15299969" cy="11698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200024</xdr:colOff>
      <xdr:row>20</xdr:row>
      <xdr:rowOff>89737</xdr:rowOff>
    </xdr:from>
    <xdr:to>
      <xdr:col>21</xdr:col>
      <xdr:colOff>933449</xdr:colOff>
      <xdr:row>21</xdr:row>
      <xdr:rowOff>33333</xdr:rowOff>
    </xdr:to>
    <xdr:pic>
      <xdr:nvPicPr>
        <xdr:cNvPr id="94" name="Picture 34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200024" y="4018800"/>
          <a:ext cx="15306675" cy="1102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19051</xdr:colOff>
      <xdr:row>9</xdr:row>
      <xdr:rowOff>28575</xdr:rowOff>
    </xdr:from>
    <xdr:to>
      <xdr:col>12</xdr:col>
      <xdr:colOff>19050</xdr:colOff>
      <xdr:row>19</xdr:row>
      <xdr:rowOff>76200</xdr:rowOff>
    </xdr:to>
    <xdr:graphicFrame macro="">
      <xdr:nvGraphicFramePr>
        <xdr:cNvPr id="92" name="Chart 9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2</xdr:col>
      <xdr:colOff>389508</xdr:colOff>
      <xdr:row>1</xdr:row>
      <xdr:rowOff>32823</xdr:rowOff>
    </xdr:from>
    <xdr:ext cx="6834519" cy="409279"/>
    <xdr:sp macro="" textlink="">
      <xdr:nvSpPr>
        <xdr:cNvPr id="73" name="Text Box 21"/>
        <xdr:cNvSpPr txBox="1">
          <a:spLocks noChangeArrowheads="1"/>
        </xdr:cNvSpPr>
      </xdr:nvSpPr>
      <xdr:spPr bwMode="auto">
        <a:xfrm>
          <a:off x="1380108" y="194748"/>
          <a:ext cx="6834519" cy="409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2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en-AU" sz="2400" b="1" i="0" u="none" strike="noStrike" baseline="0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Gauge Dashboard</a:t>
          </a:r>
        </a:p>
      </xdr:txBody>
    </xdr:sp>
    <xdr:clientData/>
  </xdr:oneCellAnchor>
  <xdr:twoCellAnchor editAs="oneCell">
    <xdr:from>
      <xdr:col>12</xdr:col>
      <xdr:colOff>190499</xdr:colOff>
      <xdr:row>8</xdr:row>
      <xdr:rowOff>95250</xdr:rowOff>
    </xdr:from>
    <xdr:to>
      <xdr:col>16</xdr:col>
      <xdr:colOff>514350</xdr:colOff>
      <xdr:row>20</xdr:row>
      <xdr:rowOff>114300</xdr:rowOff>
    </xdr:to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2024" y="1390650"/>
          <a:ext cx="2762251" cy="2628900"/>
        </a:xfrm>
        <a:prstGeom prst="rect">
          <a:avLst/>
        </a:prstGeom>
      </xdr:spPr>
    </xdr:pic>
    <xdr:clientData/>
  </xdr:twoCellAnchor>
  <xdr:twoCellAnchor>
    <xdr:from>
      <xdr:col>14</xdr:col>
      <xdr:colOff>85725</xdr:colOff>
      <xdr:row>8</xdr:row>
      <xdr:rowOff>104775</xdr:rowOff>
    </xdr:from>
    <xdr:to>
      <xdr:col>15</xdr:col>
      <xdr:colOff>180975</xdr:colOff>
      <xdr:row>10</xdr:row>
      <xdr:rowOff>19050</xdr:rowOff>
    </xdr:to>
    <xdr:sp macro="" textlink="">
      <xdr:nvSpPr>
        <xdr:cNvPr id="53" name="TextBox 52"/>
        <xdr:cNvSpPr txBox="1"/>
      </xdr:nvSpPr>
      <xdr:spPr>
        <a:xfrm>
          <a:off x="9696450" y="1400175"/>
          <a:ext cx="7048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>
              <a:solidFill>
                <a:sysClr val="windowText" lastClr="000000"/>
              </a:solidFill>
            </a:rPr>
            <a:t>Leads</a:t>
          </a:r>
        </a:p>
      </xdr:txBody>
    </xdr:sp>
    <xdr:clientData/>
  </xdr:twoCellAnchor>
  <xdr:twoCellAnchor>
    <xdr:from>
      <xdr:col>14</xdr:col>
      <xdr:colOff>76200</xdr:colOff>
      <xdr:row>9</xdr:row>
      <xdr:rowOff>209550</xdr:rowOff>
    </xdr:from>
    <xdr:to>
      <xdr:col>15</xdr:col>
      <xdr:colOff>171450</xdr:colOff>
      <xdr:row>11</xdr:row>
      <xdr:rowOff>85725</xdr:rowOff>
    </xdr:to>
    <xdr:sp macro="" textlink="Calc!I21">
      <xdr:nvSpPr>
        <xdr:cNvPr id="128" name="TextBox 127"/>
        <xdr:cNvSpPr txBox="1"/>
      </xdr:nvSpPr>
      <xdr:spPr>
        <a:xfrm>
          <a:off x="9686925" y="1695450"/>
          <a:ext cx="7048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D898574-D914-4EA3-A419-609AE6F19015}" type="TxLink">
            <a:rPr lang="en-US" sz="1300" b="1" i="0" u="none" strike="noStrike">
              <a:solidFill>
                <a:sysClr val="windowText" lastClr="000000"/>
              </a:solidFill>
              <a:latin typeface="Calibri"/>
              <a:cs typeface="Calibri"/>
            </a:rPr>
            <a:pPr/>
            <a:t> 360 </a:t>
          </a:fld>
          <a:endParaRPr lang="en-AU" sz="13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561973</xdr:colOff>
      <xdr:row>11</xdr:row>
      <xdr:rowOff>152400</xdr:rowOff>
    </xdr:from>
    <xdr:to>
      <xdr:col>15</xdr:col>
      <xdr:colOff>238124</xdr:colOff>
      <xdr:row>13</xdr:row>
      <xdr:rowOff>28575</xdr:rowOff>
    </xdr:to>
    <xdr:sp macro="" textlink="">
      <xdr:nvSpPr>
        <xdr:cNvPr id="129" name="TextBox 128"/>
        <xdr:cNvSpPr txBox="1"/>
      </xdr:nvSpPr>
      <xdr:spPr>
        <a:xfrm>
          <a:off x="9563098" y="2095500"/>
          <a:ext cx="895351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>
              <a:solidFill>
                <a:sysClr val="windowText" lastClr="000000"/>
              </a:solidFill>
            </a:rPr>
            <a:t>Meetings</a:t>
          </a:r>
        </a:p>
      </xdr:txBody>
    </xdr:sp>
    <xdr:clientData/>
  </xdr:twoCellAnchor>
  <xdr:twoCellAnchor>
    <xdr:from>
      <xdr:col>14</xdr:col>
      <xdr:colOff>171449</xdr:colOff>
      <xdr:row>13</xdr:row>
      <xdr:rowOff>9525</xdr:rowOff>
    </xdr:from>
    <xdr:to>
      <xdr:col>15</xdr:col>
      <xdr:colOff>266699</xdr:colOff>
      <xdr:row>14</xdr:row>
      <xdr:rowOff>114300</xdr:rowOff>
    </xdr:to>
    <xdr:sp macro="" textlink="Calc!I22">
      <xdr:nvSpPr>
        <xdr:cNvPr id="130" name="TextBox 129"/>
        <xdr:cNvSpPr txBox="1"/>
      </xdr:nvSpPr>
      <xdr:spPr>
        <a:xfrm>
          <a:off x="9782174" y="2409825"/>
          <a:ext cx="7048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8AEC33C2-B875-43DD-BD4A-0FB373C70308}" type="TxLink">
            <a:rPr lang="en-US" sz="1300" b="1" i="0" u="none" strike="noStrike">
              <a:solidFill>
                <a:sysClr val="windowText" lastClr="000000"/>
              </a:solidFill>
              <a:latin typeface="Calibri"/>
              <a:cs typeface="Calibri"/>
            </a:rPr>
            <a:pPr/>
            <a:t> 49 </a:t>
          </a:fld>
          <a:endParaRPr lang="en-AU" sz="13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457199</xdr:colOff>
      <xdr:row>14</xdr:row>
      <xdr:rowOff>133350</xdr:rowOff>
    </xdr:from>
    <xdr:to>
      <xdr:col>15</xdr:col>
      <xdr:colOff>381000</xdr:colOff>
      <xdr:row>16</xdr:row>
      <xdr:rowOff>9525</xdr:rowOff>
    </xdr:to>
    <xdr:sp macro="" textlink="">
      <xdr:nvSpPr>
        <xdr:cNvPr id="131" name="TextBox 130"/>
        <xdr:cNvSpPr txBox="1"/>
      </xdr:nvSpPr>
      <xdr:spPr>
        <a:xfrm>
          <a:off x="9458324" y="2762250"/>
          <a:ext cx="1143001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>
              <a:solidFill>
                <a:sysClr val="windowText" lastClr="000000"/>
              </a:solidFill>
            </a:rPr>
            <a:t>Submissions</a:t>
          </a:r>
        </a:p>
      </xdr:txBody>
    </xdr:sp>
    <xdr:clientData/>
  </xdr:twoCellAnchor>
  <xdr:twoCellAnchor>
    <xdr:from>
      <xdr:col>14</xdr:col>
      <xdr:colOff>171450</xdr:colOff>
      <xdr:row>15</xdr:row>
      <xdr:rowOff>180975</xdr:rowOff>
    </xdr:from>
    <xdr:to>
      <xdr:col>15</xdr:col>
      <xdr:colOff>266700</xdr:colOff>
      <xdr:row>17</xdr:row>
      <xdr:rowOff>57150</xdr:rowOff>
    </xdr:to>
    <xdr:sp macro="" textlink="Calc!I23">
      <xdr:nvSpPr>
        <xdr:cNvPr id="132" name="TextBox 131"/>
        <xdr:cNvSpPr txBox="1"/>
      </xdr:nvSpPr>
      <xdr:spPr>
        <a:xfrm>
          <a:off x="9782175" y="3038475"/>
          <a:ext cx="7048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157472FF-C4CF-4FCB-A380-2FF31FB3BA14}" type="TxLink">
            <a:rPr lang="en-US" sz="1300" b="1" i="0" u="none" strike="noStrike">
              <a:solidFill>
                <a:sysClr val="windowText" lastClr="000000"/>
              </a:solidFill>
              <a:latin typeface="Calibri"/>
              <a:cs typeface="Calibri"/>
            </a:rPr>
            <a:pPr/>
            <a:t> 22 </a:t>
          </a:fld>
          <a:endParaRPr lang="en-AU" sz="13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561974</xdr:colOff>
      <xdr:row>17</xdr:row>
      <xdr:rowOff>95249</xdr:rowOff>
    </xdr:from>
    <xdr:to>
      <xdr:col>15</xdr:col>
      <xdr:colOff>485775</xdr:colOff>
      <xdr:row>18</xdr:row>
      <xdr:rowOff>200024</xdr:rowOff>
    </xdr:to>
    <xdr:sp macro="" textlink="">
      <xdr:nvSpPr>
        <xdr:cNvPr id="133" name="TextBox 132"/>
        <xdr:cNvSpPr txBox="1"/>
      </xdr:nvSpPr>
      <xdr:spPr>
        <a:xfrm>
          <a:off x="9563099" y="3405187"/>
          <a:ext cx="1138239" cy="3309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>
              <a:solidFill>
                <a:sysClr val="windowText" lastClr="000000"/>
              </a:solidFill>
            </a:rPr>
            <a:t>Shortlists</a:t>
          </a:r>
        </a:p>
      </xdr:txBody>
    </xdr:sp>
    <xdr:clientData/>
  </xdr:twoCellAnchor>
  <xdr:twoCellAnchor>
    <xdr:from>
      <xdr:col>14</xdr:col>
      <xdr:colOff>152400</xdr:colOff>
      <xdr:row>18</xdr:row>
      <xdr:rowOff>95250</xdr:rowOff>
    </xdr:from>
    <xdr:to>
      <xdr:col>15</xdr:col>
      <xdr:colOff>247650</xdr:colOff>
      <xdr:row>20</xdr:row>
      <xdr:rowOff>38100</xdr:rowOff>
    </xdr:to>
    <xdr:sp macro="" textlink="Calc!I24">
      <xdr:nvSpPr>
        <xdr:cNvPr id="134" name="TextBox 133"/>
        <xdr:cNvSpPr txBox="1"/>
      </xdr:nvSpPr>
      <xdr:spPr>
        <a:xfrm>
          <a:off x="9763125" y="3638550"/>
          <a:ext cx="7048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3D984DD4-1F48-49A9-98F9-73CB2AE1E263}" type="TxLink">
            <a:rPr lang="en-US" sz="1300" b="1" i="0" u="none" strike="noStrike">
              <a:solidFill>
                <a:sysClr val="windowText" lastClr="000000"/>
              </a:solidFill>
              <a:latin typeface="Calibri"/>
              <a:cs typeface="Calibri"/>
            </a:rPr>
            <a:pPr/>
            <a:t> 9 </a:t>
          </a:fld>
          <a:endParaRPr lang="en-AU" sz="13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5</xdr:col>
      <xdr:colOff>180975</xdr:colOff>
      <xdr:row>33</xdr:row>
      <xdr:rowOff>35079</xdr:rowOff>
    </xdr:to>
    <xdr:grpSp>
      <xdr:nvGrpSpPr>
        <xdr:cNvPr id="61" name="Group 60"/>
        <xdr:cNvGrpSpPr/>
      </xdr:nvGrpSpPr>
      <xdr:grpSpPr>
        <a:xfrm>
          <a:off x="347663" y="4171950"/>
          <a:ext cx="2655093" cy="2554442"/>
          <a:chOff x="485775" y="4333875"/>
          <a:chExt cx="2657475" cy="2568729"/>
        </a:xfrm>
      </xdr:grpSpPr>
      <xdr:grpSp>
        <xdr:nvGrpSpPr>
          <xdr:cNvPr id="136" name="Group 135"/>
          <xdr:cNvGrpSpPr/>
        </xdr:nvGrpSpPr>
        <xdr:grpSpPr>
          <a:xfrm>
            <a:off x="485775" y="4365252"/>
            <a:ext cx="2657475" cy="2203864"/>
            <a:chOff x="23707725" y="794810"/>
            <a:chExt cx="2759509" cy="2528241"/>
          </a:xfrm>
        </xdr:grpSpPr>
        <xdr:grpSp>
          <xdr:nvGrpSpPr>
            <xdr:cNvPr id="142" name="Group 141"/>
            <xdr:cNvGrpSpPr/>
          </xdr:nvGrpSpPr>
          <xdr:grpSpPr>
            <a:xfrm>
              <a:off x="23707725" y="794810"/>
              <a:ext cx="2759509" cy="2528241"/>
              <a:chOff x="3779464" y="6098353"/>
              <a:chExt cx="2759509" cy="2528241"/>
            </a:xfrm>
          </xdr:grpSpPr>
          <xdr:pic>
            <xdr:nvPicPr>
              <xdr:cNvPr id="144" name="Picture 281" descr="Speedo 9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3779464" y="6098353"/>
                <a:ext cx="2759509" cy="252824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sp macro="" textlink="">
            <xdr:nvSpPr>
              <xdr:cNvPr id="145" name="TextBox 144"/>
              <xdr:cNvSpPr txBox="1"/>
            </xdr:nvSpPr>
            <xdr:spPr>
              <a:xfrm>
                <a:off x="4092222" y="7420092"/>
                <a:ext cx="329258" cy="23518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AU" sz="800"/>
                  <a:t>10</a:t>
                </a:r>
              </a:p>
            </xdr:txBody>
          </xdr:sp>
          <xdr:sp macro="" textlink="">
            <xdr:nvSpPr>
              <xdr:cNvPr id="146" name="TextBox 145"/>
              <xdr:cNvSpPr txBox="1"/>
            </xdr:nvSpPr>
            <xdr:spPr>
              <a:xfrm>
                <a:off x="4103512" y="7019807"/>
                <a:ext cx="329258" cy="23518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AU" sz="800"/>
                  <a:t>20</a:t>
                </a:r>
              </a:p>
            </xdr:txBody>
          </xdr:sp>
          <xdr:sp macro="" textlink="">
            <xdr:nvSpPr>
              <xdr:cNvPr id="147" name="TextBox 146"/>
              <xdr:cNvSpPr txBox="1"/>
            </xdr:nvSpPr>
            <xdr:spPr>
              <a:xfrm>
                <a:off x="4279899" y="7760636"/>
                <a:ext cx="329258" cy="23518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AU" sz="800"/>
                  <a:t>0</a:t>
                </a:r>
              </a:p>
            </xdr:txBody>
          </xdr:sp>
          <xdr:sp macro="" textlink="">
            <xdr:nvSpPr>
              <xdr:cNvPr id="148" name="TextBox 147"/>
              <xdr:cNvSpPr txBox="1"/>
            </xdr:nvSpPr>
            <xdr:spPr>
              <a:xfrm>
                <a:off x="4255912" y="6654811"/>
                <a:ext cx="329258" cy="23518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AU" sz="800"/>
                  <a:t>30</a:t>
                </a:r>
              </a:p>
            </xdr:txBody>
          </xdr:sp>
          <xdr:sp macro="" textlink="">
            <xdr:nvSpPr>
              <xdr:cNvPr id="149" name="TextBox 148"/>
              <xdr:cNvSpPr txBox="1"/>
            </xdr:nvSpPr>
            <xdr:spPr>
              <a:xfrm>
                <a:off x="4561179" y="6407405"/>
                <a:ext cx="329258" cy="23518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AU" sz="800"/>
                  <a:t>40</a:t>
                </a:r>
              </a:p>
            </xdr:txBody>
          </xdr:sp>
          <xdr:sp macro="" textlink="">
            <xdr:nvSpPr>
              <xdr:cNvPr id="150" name="TextBox 149"/>
              <xdr:cNvSpPr txBox="1"/>
            </xdr:nvSpPr>
            <xdr:spPr>
              <a:xfrm>
                <a:off x="4955364" y="6321774"/>
                <a:ext cx="329258" cy="23518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AU" sz="800"/>
                  <a:t>50</a:t>
                </a:r>
              </a:p>
            </xdr:txBody>
          </xdr:sp>
          <xdr:sp macro="" textlink="">
            <xdr:nvSpPr>
              <xdr:cNvPr id="151" name="TextBox 150"/>
              <xdr:cNvSpPr txBox="1"/>
            </xdr:nvSpPr>
            <xdr:spPr>
              <a:xfrm>
                <a:off x="5340710" y="6405854"/>
                <a:ext cx="329258" cy="23518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AU" sz="800"/>
                  <a:t>60</a:t>
                </a:r>
              </a:p>
            </xdr:txBody>
          </xdr:sp>
          <xdr:sp macro="" textlink="">
            <xdr:nvSpPr>
              <xdr:cNvPr id="152" name="TextBox 151"/>
              <xdr:cNvSpPr txBox="1"/>
            </xdr:nvSpPr>
            <xdr:spPr>
              <a:xfrm>
                <a:off x="5642224" y="6667485"/>
                <a:ext cx="329258" cy="23518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AU" sz="800"/>
                  <a:t>70</a:t>
                </a:r>
              </a:p>
            </xdr:txBody>
          </xdr:sp>
          <xdr:sp macro="" textlink="">
            <xdr:nvSpPr>
              <xdr:cNvPr id="153" name="TextBox 152"/>
              <xdr:cNvSpPr txBox="1"/>
            </xdr:nvSpPr>
            <xdr:spPr>
              <a:xfrm>
                <a:off x="5802012" y="7027314"/>
                <a:ext cx="329258" cy="23518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AU" sz="800"/>
                  <a:t>80</a:t>
                </a:r>
              </a:p>
            </xdr:txBody>
          </xdr:sp>
          <xdr:sp macro="" textlink="">
            <xdr:nvSpPr>
              <xdr:cNvPr id="154" name="TextBox 153"/>
              <xdr:cNvSpPr txBox="1"/>
            </xdr:nvSpPr>
            <xdr:spPr>
              <a:xfrm>
                <a:off x="5789319" y="7426186"/>
                <a:ext cx="329258" cy="23518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AU" sz="800"/>
                  <a:t>90</a:t>
                </a:r>
              </a:p>
            </xdr:txBody>
          </xdr:sp>
          <xdr:sp macro="" textlink="">
            <xdr:nvSpPr>
              <xdr:cNvPr id="155" name="TextBox 154"/>
              <xdr:cNvSpPr txBox="1"/>
            </xdr:nvSpPr>
            <xdr:spPr>
              <a:xfrm>
                <a:off x="5613868" y="7744613"/>
                <a:ext cx="418592" cy="21640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AU" sz="800"/>
                  <a:t>100</a:t>
                </a:r>
              </a:p>
            </xdr:txBody>
          </xdr:sp>
        </xdr:grpSp>
        <xdr:pic>
          <xdr:nvPicPr>
            <xdr:cNvPr id="143" name="Picture 282" descr="speedo 9b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3935934" y="878301"/>
              <a:ext cx="2218972" cy="229423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aphicFrame macro="">
        <xdr:nvGraphicFramePr>
          <xdr:cNvPr id="137" name="Chart 3"/>
          <xdr:cNvGraphicFramePr>
            <a:graphicFrameLocks/>
          </xdr:cNvGraphicFramePr>
        </xdr:nvGraphicFramePr>
        <xdr:xfrm>
          <a:off x="532539" y="4333875"/>
          <a:ext cx="2263330" cy="215792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  <xdr:sp macro="" textlink="Calc!$J$7">
        <xdr:nvSpPr>
          <xdr:cNvPr id="138" name="TextBox 137"/>
          <xdr:cNvSpPr txBox="1"/>
        </xdr:nvSpPr>
        <xdr:spPr>
          <a:xfrm>
            <a:off x="1452031" y="5846920"/>
            <a:ext cx="656940" cy="3085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fld id="{8BE2543C-0FA1-43AA-9964-EB5BC93D8C85}" type="TxLink">
              <a:rPr lang="en-US" sz="1000" b="0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/>
              <a:t>80%</a:t>
            </a:fld>
            <a:endParaRPr lang="en-AU" sz="1100"/>
          </a:p>
        </xdr:txBody>
      </xdr:sp>
      <xdr:grpSp>
        <xdr:nvGrpSpPr>
          <xdr:cNvPr id="139" name="Group 138"/>
          <xdr:cNvGrpSpPr/>
        </xdr:nvGrpSpPr>
        <xdr:grpSpPr>
          <a:xfrm>
            <a:off x="977899" y="6509434"/>
            <a:ext cx="1673489" cy="393170"/>
            <a:chOff x="648607" y="3600962"/>
            <a:chExt cx="1673489" cy="400654"/>
          </a:xfrm>
        </xdr:grpSpPr>
        <xdr:pic>
          <xdr:nvPicPr>
            <xdr:cNvPr id="140" name="Picture 201" descr="wave"/>
            <xdr:cNvPicPr preferRelativeResize="0">
              <a:picLocks noChangeArrowheads="1"/>
            </xdr:cNvPicPr>
          </xdr:nvPicPr>
          <xdr:blipFill>
            <a:blip xmlns:r="http://schemas.openxmlformats.org/officeDocument/2006/relationships" r:embed="rId6">
              <a:duotone>
                <a:schemeClr val="accent4">
                  <a:shade val="45000"/>
                  <a:satMod val="135000"/>
                </a:scheme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28543"/>
            <a:stretch>
              <a:fillRect/>
            </a:stretch>
          </xdr:blipFill>
          <xdr:spPr bwMode="auto">
            <a:xfrm>
              <a:off x="648607" y="3611545"/>
              <a:ext cx="1673489" cy="390071"/>
            </a:xfrm>
            <a:prstGeom prst="rect">
              <a:avLst/>
            </a:prstGeom>
            <a:noFill/>
            <a:ln>
              <a:noFill/>
            </a:ln>
            <a:effectLst>
              <a:outerShdw dist="63500" dir="3187806" algn="ctr" rotWithShape="0">
                <a:srgbClr val="808080">
                  <a:alpha val="50000"/>
                </a:srgbClr>
              </a:outerShdw>
            </a:effectLst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141" name="TextBox 140"/>
            <xdr:cNvSpPr txBox="1"/>
          </xdr:nvSpPr>
          <xdr:spPr>
            <a:xfrm>
              <a:off x="1032628" y="3600962"/>
              <a:ext cx="1120323" cy="39007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AU" sz="1800">
                  <a:solidFill>
                    <a:schemeClr val="bg1"/>
                  </a:solidFill>
                </a:rPr>
                <a:t>Audit</a:t>
              </a:r>
            </a:p>
          </xdr:txBody>
        </xdr:sp>
      </xdr:grpSp>
    </xdr:grpSp>
    <xdr:clientData/>
  </xdr:twoCellAnchor>
  <xdr:twoCellAnchor>
    <xdr:from>
      <xdr:col>9</xdr:col>
      <xdr:colOff>0</xdr:colOff>
      <xdr:row>23</xdr:row>
      <xdr:rowOff>0</xdr:rowOff>
    </xdr:from>
    <xdr:to>
      <xdr:col>11</xdr:col>
      <xdr:colOff>685799</xdr:colOff>
      <xdr:row>33</xdr:row>
      <xdr:rowOff>47625</xdr:rowOff>
    </xdr:to>
    <xdr:graphicFrame macro="">
      <xdr:nvGraphicFramePr>
        <xdr:cNvPr id="157" name="Chart 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171450</xdr:colOff>
      <xdr:row>22</xdr:row>
      <xdr:rowOff>57150</xdr:rowOff>
    </xdr:from>
    <xdr:to>
      <xdr:col>16</xdr:col>
      <xdr:colOff>495301</xdr:colOff>
      <xdr:row>34</xdr:row>
      <xdr:rowOff>9525</xdr:rowOff>
    </xdr:to>
    <xdr:grpSp>
      <xdr:nvGrpSpPr>
        <xdr:cNvPr id="58" name="Group 57"/>
        <xdr:cNvGrpSpPr/>
      </xdr:nvGrpSpPr>
      <xdr:grpSpPr>
        <a:xfrm>
          <a:off x="8565356" y="4319588"/>
          <a:ext cx="2752726" cy="2607468"/>
          <a:chOff x="8562975" y="4352925"/>
          <a:chExt cx="2762251" cy="2628900"/>
        </a:xfrm>
      </xdr:grpSpPr>
      <xdr:pic>
        <xdr:nvPicPr>
          <xdr:cNvPr id="159" name="Picture 158"/>
          <xdr:cNvPicPr>
            <a:picLocks noChangeAspect="1"/>
          </xdr:cNvPicPr>
        </xdr:nvPicPr>
        <xdr:blipFill>
          <a:blip xmlns:r="http://schemas.openxmlformats.org/officeDocument/2006/relationships" r:embed="rId9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duotone>
              <a:schemeClr val="accent4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62975" y="4352925"/>
            <a:ext cx="2762251" cy="2628900"/>
          </a:xfrm>
          <a:prstGeom prst="rect">
            <a:avLst/>
          </a:prstGeom>
        </xdr:spPr>
      </xdr:pic>
      <xdr:sp macro="" textlink="">
        <xdr:nvSpPr>
          <xdr:cNvPr id="160" name="TextBox 159"/>
          <xdr:cNvSpPr txBox="1"/>
        </xdr:nvSpPr>
        <xdr:spPr>
          <a:xfrm>
            <a:off x="9677401" y="4362450"/>
            <a:ext cx="704850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AU" sz="1300" b="1">
                <a:solidFill>
                  <a:sysClr val="windowText" lastClr="000000"/>
                </a:solidFill>
              </a:rPr>
              <a:t>Leads</a:t>
            </a:r>
          </a:p>
        </xdr:txBody>
      </xdr:sp>
      <xdr:sp macro="" textlink="Calc!I25">
        <xdr:nvSpPr>
          <xdr:cNvPr id="161" name="TextBox 160"/>
          <xdr:cNvSpPr txBox="1"/>
        </xdr:nvSpPr>
        <xdr:spPr>
          <a:xfrm>
            <a:off x="9677401" y="4657725"/>
            <a:ext cx="704850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CA36974A-80F0-4025-9A0E-1B21A034C2E1}" type="TxLink">
              <a:rPr lang="en-US" sz="1300" b="1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/>
              <a:t> 172 </a:t>
            </a:fld>
            <a:endParaRPr lang="en-AU" sz="13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62" name="TextBox 161"/>
          <xdr:cNvSpPr txBox="1"/>
        </xdr:nvSpPr>
        <xdr:spPr>
          <a:xfrm>
            <a:off x="9544049" y="5057775"/>
            <a:ext cx="895351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AU" sz="1300" b="1">
                <a:solidFill>
                  <a:sysClr val="windowText" lastClr="000000"/>
                </a:solidFill>
              </a:rPr>
              <a:t>Meetings</a:t>
            </a:r>
          </a:p>
        </xdr:txBody>
      </xdr:sp>
      <xdr:sp macro="" textlink="Calc!I26">
        <xdr:nvSpPr>
          <xdr:cNvPr id="163" name="TextBox 162"/>
          <xdr:cNvSpPr txBox="1"/>
        </xdr:nvSpPr>
        <xdr:spPr>
          <a:xfrm>
            <a:off x="9725025" y="5372100"/>
            <a:ext cx="704850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C2239F3D-975F-4DA8-974A-63B05060D63C}" type="TxLink">
              <a:rPr lang="en-US" sz="1300" b="1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/>
              <a:t> 42 </a:t>
            </a:fld>
            <a:endParaRPr lang="en-AU" sz="13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64" name="TextBox 163"/>
          <xdr:cNvSpPr txBox="1"/>
        </xdr:nvSpPr>
        <xdr:spPr>
          <a:xfrm>
            <a:off x="9439275" y="5724525"/>
            <a:ext cx="1143001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AU" sz="1300" b="1">
                <a:solidFill>
                  <a:sysClr val="windowText" lastClr="000000"/>
                </a:solidFill>
              </a:rPr>
              <a:t>Submissions</a:t>
            </a:r>
          </a:p>
        </xdr:txBody>
      </xdr:sp>
      <xdr:sp macro="" textlink="Calc!I27">
        <xdr:nvSpPr>
          <xdr:cNvPr id="165" name="TextBox 164"/>
          <xdr:cNvSpPr txBox="1"/>
        </xdr:nvSpPr>
        <xdr:spPr>
          <a:xfrm>
            <a:off x="9753601" y="6000750"/>
            <a:ext cx="704850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2A4D2187-19AA-4E3F-BAC7-8D85B359BF3D}" type="TxLink">
              <a:rPr lang="en-US" sz="1300" b="1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/>
              <a:t> 16 </a:t>
            </a:fld>
            <a:endParaRPr lang="en-AU" sz="13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66" name="TextBox 165"/>
          <xdr:cNvSpPr txBox="1"/>
        </xdr:nvSpPr>
        <xdr:spPr>
          <a:xfrm>
            <a:off x="9544050" y="6372615"/>
            <a:ext cx="1143001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AU" sz="1300" b="1">
                <a:solidFill>
                  <a:sysClr val="windowText" lastClr="000000"/>
                </a:solidFill>
              </a:rPr>
              <a:t>Shortlists</a:t>
            </a:r>
          </a:p>
        </xdr:txBody>
      </xdr:sp>
      <xdr:sp macro="" textlink="Calc!I28">
        <xdr:nvSpPr>
          <xdr:cNvPr id="167" name="TextBox 166"/>
          <xdr:cNvSpPr txBox="1"/>
        </xdr:nvSpPr>
        <xdr:spPr>
          <a:xfrm>
            <a:off x="9753601" y="6600825"/>
            <a:ext cx="704850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961E5830-FC46-432F-BBEC-83E4BBEABDE8}" type="TxLink">
              <a:rPr lang="en-US" sz="1300" b="1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/>
              <a:t> 4 </a:t>
            </a:fld>
            <a:endParaRPr lang="en-AU" sz="13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12</xdr:col>
      <xdr:colOff>180975</xdr:colOff>
      <xdr:row>35</xdr:row>
      <xdr:rowOff>85725</xdr:rowOff>
    </xdr:from>
    <xdr:to>
      <xdr:col>16</xdr:col>
      <xdr:colOff>504826</xdr:colOff>
      <xdr:row>46</xdr:row>
      <xdr:rowOff>200025</xdr:rowOff>
    </xdr:to>
    <xdr:grpSp>
      <xdr:nvGrpSpPr>
        <xdr:cNvPr id="168" name="Group 167"/>
        <xdr:cNvGrpSpPr/>
      </xdr:nvGrpSpPr>
      <xdr:grpSpPr>
        <a:xfrm>
          <a:off x="8574881" y="7229475"/>
          <a:ext cx="2752726" cy="2602706"/>
          <a:chOff x="8562975" y="4352925"/>
          <a:chExt cx="2762251" cy="2628900"/>
        </a:xfrm>
      </xdr:grpSpPr>
      <xdr:pic>
        <xdr:nvPicPr>
          <xdr:cNvPr id="169" name="Picture 168"/>
          <xdr:cNvPicPr>
            <a:picLocks noChangeAspect="1"/>
          </xdr:cNvPicPr>
        </xdr:nvPicPr>
        <xdr:blipFill>
          <a:blip xmlns:r="http://schemas.openxmlformats.org/officeDocument/2006/relationships" r:embed="rId9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duotone>
              <a:schemeClr val="accent4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62975" y="4352925"/>
            <a:ext cx="2762251" cy="2628900"/>
          </a:xfrm>
          <a:prstGeom prst="rect">
            <a:avLst/>
          </a:prstGeom>
        </xdr:spPr>
      </xdr:pic>
      <xdr:sp macro="" textlink="">
        <xdr:nvSpPr>
          <xdr:cNvPr id="170" name="TextBox 169"/>
          <xdr:cNvSpPr txBox="1"/>
        </xdr:nvSpPr>
        <xdr:spPr>
          <a:xfrm>
            <a:off x="9677401" y="4362450"/>
            <a:ext cx="704850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AU" sz="1300" b="1">
                <a:solidFill>
                  <a:sysClr val="windowText" lastClr="000000"/>
                </a:solidFill>
              </a:rPr>
              <a:t>Leads</a:t>
            </a:r>
          </a:p>
        </xdr:txBody>
      </xdr:sp>
      <xdr:sp macro="" textlink="Calc!I29">
        <xdr:nvSpPr>
          <xdr:cNvPr id="171" name="TextBox 170"/>
          <xdr:cNvSpPr txBox="1"/>
        </xdr:nvSpPr>
        <xdr:spPr>
          <a:xfrm>
            <a:off x="9677401" y="4657725"/>
            <a:ext cx="704850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F5CD3762-E5FB-43CD-9541-28ED71841A27}" type="TxLink">
              <a:rPr lang="en-US" sz="1200" b="1" i="0" u="none" strike="noStrike">
                <a:solidFill>
                  <a:srgbClr val="000000"/>
                </a:solidFill>
                <a:latin typeface="Calibri"/>
                <a:cs typeface="Calibri"/>
              </a:rPr>
              <a:pPr/>
              <a:t> 197 </a:t>
            </a:fld>
            <a:endParaRPr lang="en-AU" sz="13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72" name="TextBox 171"/>
          <xdr:cNvSpPr txBox="1"/>
        </xdr:nvSpPr>
        <xdr:spPr>
          <a:xfrm>
            <a:off x="9544049" y="5057775"/>
            <a:ext cx="895351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AU" sz="1300" b="1">
                <a:solidFill>
                  <a:sysClr val="windowText" lastClr="000000"/>
                </a:solidFill>
              </a:rPr>
              <a:t>Meetings</a:t>
            </a:r>
          </a:p>
        </xdr:txBody>
      </xdr:sp>
      <xdr:sp macro="" textlink="Calc!I30">
        <xdr:nvSpPr>
          <xdr:cNvPr id="173" name="TextBox 172"/>
          <xdr:cNvSpPr txBox="1"/>
        </xdr:nvSpPr>
        <xdr:spPr>
          <a:xfrm>
            <a:off x="9725025" y="5372100"/>
            <a:ext cx="704850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55EBBC28-0529-4FAD-90CB-67C6BD544886}" type="TxLink">
              <a:rPr lang="en-US" sz="1200" b="1" i="0" u="none" strike="noStrike">
                <a:solidFill>
                  <a:srgbClr val="000000"/>
                </a:solidFill>
                <a:latin typeface="Calibri"/>
                <a:cs typeface="Calibri"/>
              </a:rPr>
              <a:pPr/>
              <a:t> 20 </a:t>
            </a:fld>
            <a:endParaRPr lang="en-AU" sz="13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74" name="TextBox 173"/>
          <xdr:cNvSpPr txBox="1"/>
        </xdr:nvSpPr>
        <xdr:spPr>
          <a:xfrm>
            <a:off x="9439275" y="5724525"/>
            <a:ext cx="1143001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AU" sz="1300" b="1">
                <a:solidFill>
                  <a:sysClr val="windowText" lastClr="000000"/>
                </a:solidFill>
              </a:rPr>
              <a:t>Submissions</a:t>
            </a:r>
          </a:p>
        </xdr:txBody>
      </xdr:sp>
      <xdr:sp macro="" textlink="Calc!I31">
        <xdr:nvSpPr>
          <xdr:cNvPr id="175" name="TextBox 174"/>
          <xdr:cNvSpPr txBox="1"/>
        </xdr:nvSpPr>
        <xdr:spPr>
          <a:xfrm>
            <a:off x="9753601" y="6000750"/>
            <a:ext cx="704850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8ED2387E-FA5A-4320-8DA4-22929B4E93DC}" type="TxLink">
              <a:rPr lang="en-US" sz="1200" b="1" i="0" u="none" strike="noStrike">
                <a:solidFill>
                  <a:srgbClr val="000000"/>
                </a:solidFill>
                <a:latin typeface="Calibri"/>
                <a:cs typeface="Calibri"/>
              </a:rPr>
              <a:pPr/>
              <a:t> 8 </a:t>
            </a:fld>
            <a:endParaRPr lang="en-AU" sz="13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76" name="TextBox 175"/>
          <xdr:cNvSpPr txBox="1"/>
        </xdr:nvSpPr>
        <xdr:spPr>
          <a:xfrm>
            <a:off x="9544050" y="6360678"/>
            <a:ext cx="1143001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AU" sz="1300" b="1">
                <a:solidFill>
                  <a:sysClr val="windowText" lastClr="000000"/>
                </a:solidFill>
              </a:rPr>
              <a:t>Shortlists</a:t>
            </a:r>
          </a:p>
        </xdr:txBody>
      </xdr:sp>
      <xdr:sp macro="" textlink="Calc!I32">
        <xdr:nvSpPr>
          <xdr:cNvPr id="177" name="TextBox 176"/>
          <xdr:cNvSpPr txBox="1"/>
        </xdr:nvSpPr>
        <xdr:spPr>
          <a:xfrm>
            <a:off x="9753601" y="6600825"/>
            <a:ext cx="704850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46194124-A253-4613-8CD7-68EA1C984DE2}" type="TxLink">
              <a:rPr lang="en-US" sz="1200" b="1" i="0" u="none" strike="noStrike">
                <a:solidFill>
                  <a:srgbClr val="000000"/>
                </a:solidFill>
                <a:latin typeface="Calibri"/>
                <a:cs typeface="Calibri"/>
              </a:rPr>
              <a:pPr/>
              <a:t> 5 </a:t>
            </a:fld>
            <a:endParaRPr lang="en-AU" sz="13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171450</xdr:colOff>
      <xdr:row>33</xdr:row>
      <xdr:rowOff>199277</xdr:rowOff>
    </xdr:from>
    <xdr:to>
      <xdr:col>21</xdr:col>
      <xdr:colOff>904875</xdr:colOff>
      <xdr:row>34</xdr:row>
      <xdr:rowOff>83342</xdr:rowOff>
    </xdr:to>
    <xdr:pic>
      <xdr:nvPicPr>
        <xdr:cNvPr id="178" name="Picture 34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71450" y="6890590"/>
          <a:ext cx="15306675" cy="1102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5</xdr:col>
      <xdr:colOff>142875</xdr:colOff>
      <xdr:row>46</xdr:row>
      <xdr:rowOff>54129</xdr:rowOff>
    </xdr:to>
    <xdr:grpSp>
      <xdr:nvGrpSpPr>
        <xdr:cNvPr id="184" name="Group 183"/>
        <xdr:cNvGrpSpPr/>
      </xdr:nvGrpSpPr>
      <xdr:grpSpPr>
        <a:xfrm>
          <a:off x="309563" y="7143750"/>
          <a:ext cx="2655093" cy="2542535"/>
          <a:chOff x="485775" y="4333875"/>
          <a:chExt cx="2657475" cy="2568729"/>
        </a:xfrm>
      </xdr:grpSpPr>
      <xdr:grpSp>
        <xdr:nvGrpSpPr>
          <xdr:cNvPr id="185" name="Group 184"/>
          <xdr:cNvGrpSpPr/>
        </xdr:nvGrpSpPr>
        <xdr:grpSpPr>
          <a:xfrm>
            <a:off x="485775" y="4365252"/>
            <a:ext cx="2657475" cy="2203864"/>
            <a:chOff x="23707725" y="794810"/>
            <a:chExt cx="2759509" cy="2528241"/>
          </a:xfrm>
        </xdr:grpSpPr>
        <xdr:grpSp>
          <xdr:nvGrpSpPr>
            <xdr:cNvPr id="191" name="Group 190"/>
            <xdr:cNvGrpSpPr/>
          </xdr:nvGrpSpPr>
          <xdr:grpSpPr>
            <a:xfrm>
              <a:off x="23707725" y="794810"/>
              <a:ext cx="2759509" cy="2528241"/>
              <a:chOff x="3779464" y="6098353"/>
              <a:chExt cx="2759509" cy="2528241"/>
            </a:xfrm>
          </xdr:grpSpPr>
          <xdr:pic>
            <xdr:nvPicPr>
              <xdr:cNvPr id="193" name="Picture 281" descr="Speedo 9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3779464" y="6098353"/>
                <a:ext cx="2759509" cy="252824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sp macro="" textlink="">
            <xdr:nvSpPr>
              <xdr:cNvPr id="194" name="TextBox 193"/>
              <xdr:cNvSpPr txBox="1"/>
            </xdr:nvSpPr>
            <xdr:spPr>
              <a:xfrm>
                <a:off x="4092222" y="7420092"/>
                <a:ext cx="329258" cy="23518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AU" sz="800"/>
                  <a:t>10</a:t>
                </a:r>
              </a:p>
            </xdr:txBody>
          </xdr:sp>
          <xdr:sp macro="" textlink="">
            <xdr:nvSpPr>
              <xdr:cNvPr id="195" name="TextBox 194"/>
              <xdr:cNvSpPr txBox="1"/>
            </xdr:nvSpPr>
            <xdr:spPr>
              <a:xfrm>
                <a:off x="4103512" y="7019807"/>
                <a:ext cx="329258" cy="23518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AU" sz="800"/>
                  <a:t>20</a:t>
                </a:r>
              </a:p>
            </xdr:txBody>
          </xdr:sp>
          <xdr:sp macro="" textlink="">
            <xdr:nvSpPr>
              <xdr:cNvPr id="196" name="TextBox 195"/>
              <xdr:cNvSpPr txBox="1"/>
            </xdr:nvSpPr>
            <xdr:spPr>
              <a:xfrm>
                <a:off x="4279899" y="7760636"/>
                <a:ext cx="329258" cy="23518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AU" sz="800"/>
                  <a:t>0</a:t>
                </a:r>
              </a:p>
            </xdr:txBody>
          </xdr:sp>
          <xdr:sp macro="" textlink="">
            <xdr:nvSpPr>
              <xdr:cNvPr id="197" name="TextBox 196"/>
              <xdr:cNvSpPr txBox="1"/>
            </xdr:nvSpPr>
            <xdr:spPr>
              <a:xfrm>
                <a:off x="4255912" y="6654811"/>
                <a:ext cx="329258" cy="23518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AU" sz="800"/>
                  <a:t>30</a:t>
                </a:r>
              </a:p>
            </xdr:txBody>
          </xdr:sp>
          <xdr:sp macro="" textlink="">
            <xdr:nvSpPr>
              <xdr:cNvPr id="198" name="TextBox 197"/>
              <xdr:cNvSpPr txBox="1"/>
            </xdr:nvSpPr>
            <xdr:spPr>
              <a:xfrm>
                <a:off x="4561179" y="6407405"/>
                <a:ext cx="329258" cy="23518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AU" sz="800"/>
                  <a:t>40</a:t>
                </a:r>
              </a:p>
            </xdr:txBody>
          </xdr:sp>
          <xdr:sp macro="" textlink="">
            <xdr:nvSpPr>
              <xdr:cNvPr id="199" name="TextBox 198"/>
              <xdr:cNvSpPr txBox="1"/>
            </xdr:nvSpPr>
            <xdr:spPr>
              <a:xfrm>
                <a:off x="4955364" y="6321774"/>
                <a:ext cx="329258" cy="23518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AU" sz="800"/>
                  <a:t>50</a:t>
                </a:r>
              </a:p>
            </xdr:txBody>
          </xdr:sp>
          <xdr:sp macro="" textlink="">
            <xdr:nvSpPr>
              <xdr:cNvPr id="200" name="TextBox 199"/>
              <xdr:cNvSpPr txBox="1"/>
            </xdr:nvSpPr>
            <xdr:spPr>
              <a:xfrm>
                <a:off x="5340710" y="6405854"/>
                <a:ext cx="329258" cy="23518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AU" sz="800"/>
                  <a:t>60</a:t>
                </a:r>
              </a:p>
            </xdr:txBody>
          </xdr:sp>
          <xdr:sp macro="" textlink="">
            <xdr:nvSpPr>
              <xdr:cNvPr id="201" name="TextBox 200"/>
              <xdr:cNvSpPr txBox="1"/>
            </xdr:nvSpPr>
            <xdr:spPr>
              <a:xfrm>
                <a:off x="5642224" y="6667485"/>
                <a:ext cx="329258" cy="23518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AU" sz="800"/>
                  <a:t>70</a:t>
                </a:r>
              </a:p>
            </xdr:txBody>
          </xdr:sp>
          <xdr:sp macro="" textlink="">
            <xdr:nvSpPr>
              <xdr:cNvPr id="202" name="TextBox 201"/>
              <xdr:cNvSpPr txBox="1"/>
            </xdr:nvSpPr>
            <xdr:spPr>
              <a:xfrm>
                <a:off x="5802012" y="7027314"/>
                <a:ext cx="329258" cy="23518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AU" sz="800"/>
                  <a:t>80</a:t>
                </a:r>
              </a:p>
            </xdr:txBody>
          </xdr:sp>
          <xdr:sp macro="" textlink="">
            <xdr:nvSpPr>
              <xdr:cNvPr id="203" name="TextBox 202"/>
              <xdr:cNvSpPr txBox="1"/>
            </xdr:nvSpPr>
            <xdr:spPr>
              <a:xfrm>
                <a:off x="5789319" y="7426186"/>
                <a:ext cx="329258" cy="23518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AU" sz="800"/>
                  <a:t>90</a:t>
                </a:r>
              </a:p>
            </xdr:txBody>
          </xdr:sp>
          <xdr:sp macro="" textlink="">
            <xdr:nvSpPr>
              <xdr:cNvPr id="204" name="TextBox 203"/>
              <xdr:cNvSpPr txBox="1"/>
            </xdr:nvSpPr>
            <xdr:spPr>
              <a:xfrm>
                <a:off x="5613868" y="7744613"/>
                <a:ext cx="418592" cy="21640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AU" sz="800"/>
                  <a:t>100</a:t>
                </a:r>
              </a:p>
            </xdr:txBody>
          </xdr:sp>
        </xdr:grpSp>
        <xdr:pic>
          <xdr:nvPicPr>
            <xdr:cNvPr id="192" name="Picture 282" descr="speedo 9b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3935934" y="878301"/>
              <a:ext cx="2218972" cy="229423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aphicFrame macro="">
        <xdr:nvGraphicFramePr>
          <xdr:cNvPr id="186" name="Chart 3"/>
          <xdr:cNvGraphicFramePr>
            <a:graphicFrameLocks/>
          </xdr:cNvGraphicFramePr>
        </xdr:nvGraphicFramePr>
        <xdr:xfrm>
          <a:off x="532539" y="4333875"/>
          <a:ext cx="2263330" cy="215792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  <xdr:sp macro="" textlink="Calc!$L$7">
        <xdr:nvSpPr>
          <xdr:cNvPr id="187" name="TextBox 186"/>
          <xdr:cNvSpPr txBox="1"/>
        </xdr:nvSpPr>
        <xdr:spPr>
          <a:xfrm>
            <a:off x="1452031" y="5846920"/>
            <a:ext cx="656940" cy="3085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fld id="{DA58063B-93F3-479D-B8C8-2493D9C9F564}" type="TxLink">
              <a:rPr lang="en-US" sz="1000" b="0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/>
              <a:t>86%</a:t>
            </a:fld>
            <a:endParaRPr lang="en-AU" sz="1100"/>
          </a:p>
        </xdr:txBody>
      </xdr:sp>
      <xdr:grpSp>
        <xdr:nvGrpSpPr>
          <xdr:cNvPr id="188" name="Group 187"/>
          <xdr:cNvGrpSpPr/>
        </xdr:nvGrpSpPr>
        <xdr:grpSpPr>
          <a:xfrm>
            <a:off x="977899" y="6509434"/>
            <a:ext cx="1673489" cy="393170"/>
            <a:chOff x="648607" y="3600962"/>
            <a:chExt cx="1673489" cy="400654"/>
          </a:xfrm>
        </xdr:grpSpPr>
        <xdr:pic>
          <xdr:nvPicPr>
            <xdr:cNvPr id="189" name="Picture 201" descr="wave"/>
            <xdr:cNvPicPr preferRelativeResize="0">
              <a:picLocks noChangeArrowheads="1"/>
            </xdr:cNvPicPr>
          </xdr:nvPicPr>
          <xdr:blipFill>
            <a:blip xmlns:r="http://schemas.openxmlformats.org/officeDocument/2006/relationships" r:embed="rId6">
              <a:duotone>
                <a:schemeClr val="accent4">
                  <a:shade val="45000"/>
                  <a:satMod val="135000"/>
                </a:scheme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28543"/>
            <a:stretch>
              <a:fillRect/>
            </a:stretch>
          </xdr:blipFill>
          <xdr:spPr bwMode="auto">
            <a:xfrm>
              <a:off x="648607" y="3611545"/>
              <a:ext cx="1673489" cy="390071"/>
            </a:xfrm>
            <a:prstGeom prst="rect">
              <a:avLst/>
            </a:prstGeom>
            <a:noFill/>
            <a:ln>
              <a:noFill/>
            </a:ln>
            <a:effectLst>
              <a:outerShdw dist="63500" dir="3187806" algn="ctr" rotWithShape="0">
                <a:srgbClr val="808080">
                  <a:alpha val="50000"/>
                </a:srgbClr>
              </a:outerShdw>
            </a:effectLst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190" name="TextBox 189"/>
            <xdr:cNvSpPr txBox="1"/>
          </xdr:nvSpPr>
          <xdr:spPr>
            <a:xfrm>
              <a:off x="1032628" y="3600962"/>
              <a:ext cx="1120323" cy="39007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AU" sz="1800">
                  <a:solidFill>
                    <a:schemeClr val="bg1"/>
                  </a:solidFill>
                </a:rPr>
                <a:t>Advisory</a:t>
              </a:r>
            </a:p>
          </xdr:txBody>
        </xdr:sp>
      </xdr:grpSp>
    </xdr:grpSp>
    <xdr:clientData/>
  </xdr:twoCellAnchor>
  <xdr:twoCellAnchor>
    <xdr:from>
      <xdr:col>9</xdr:col>
      <xdr:colOff>0</xdr:colOff>
      <xdr:row>36</xdr:row>
      <xdr:rowOff>0</xdr:rowOff>
    </xdr:from>
    <xdr:to>
      <xdr:col>11</xdr:col>
      <xdr:colOff>685799</xdr:colOff>
      <xdr:row>46</xdr:row>
      <xdr:rowOff>47625</xdr:rowOff>
    </xdr:to>
    <xdr:graphicFrame macro="">
      <xdr:nvGraphicFramePr>
        <xdr:cNvPr id="205" name="Chart 2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1</xdr:col>
      <xdr:colOff>290854</xdr:colOff>
      <xdr:row>0</xdr:row>
      <xdr:rowOff>0</xdr:rowOff>
    </xdr:from>
    <xdr:to>
      <xdr:col>2</xdr:col>
      <xdr:colOff>392906</xdr:colOff>
      <xdr:row>4</xdr:row>
      <xdr:rowOff>148340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417" y="0"/>
          <a:ext cx="792614" cy="815090"/>
        </a:xfrm>
        <a:prstGeom prst="rect">
          <a:avLst/>
        </a:prstGeom>
      </xdr:spPr>
    </xdr:pic>
    <xdr:clientData/>
  </xdr:twoCellAnchor>
  <xdr:twoCellAnchor>
    <xdr:from>
      <xdr:col>0</xdr:col>
      <xdr:colOff>142879</xdr:colOff>
      <xdr:row>47</xdr:row>
      <xdr:rowOff>0</xdr:rowOff>
    </xdr:from>
    <xdr:to>
      <xdr:col>21</xdr:col>
      <xdr:colOff>876304</xdr:colOff>
      <xdr:row>47</xdr:row>
      <xdr:rowOff>110283</xdr:rowOff>
    </xdr:to>
    <xdr:pic>
      <xdr:nvPicPr>
        <xdr:cNvPr id="105" name="Picture 34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42879" y="9858375"/>
          <a:ext cx="15306675" cy="1102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13</xdr:col>
      <xdr:colOff>23814</xdr:colOff>
      <xdr:row>5</xdr:row>
      <xdr:rowOff>127554</xdr:rowOff>
    </xdr:from>
    <xdr:ext cx="1774030" cy="320857"/>
    <xdr:sp macro="" textlink="">
      <xdr:nvSpPr>
        <xdr:cNvPr id="106" name="Text Box 21"/>
        <xdr:cNvSpPr txBox="1">
          <a:spLocks noChangeArrowheads="1"/>
        </xdr:cNvSpPr>
      </xdr:nvSpPr>
      <xdr:spPr bwMode="auto">
        <a:xfrm>
          <a:off x="9024939" y="960992"/>
          <a:ext cx="1774030" cy="320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2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en-AU" sz="1800" b="1" i="0" u="none" strike="noStrike" baseline="0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Funnel</a:t>
          </a:r>
        </a:p>
      </xdr:txBody>
    </xdr:sp>
    <xdr:clientData/>
  </xdr:oneCellAnchor>
  <xdr:twoCellAnchor>
    <xdr:from>
      <xdr:col>21</xdr:col>
      <xdr:colOff>945266</xdr:colOff>
      <xdr:row>4</xdr:row>
      <xdr:rowOff>154784</xdr:rowOff>
    </xdr:from>
    <xdr:to>
      <xdr:col>21</xdr:col>
      <xdr:colOff>1045354</xdr:colOff>
      <xdr:row>47</xdr:row>
      <xdr:rowOff>130972</xdr:rowOff>
    </xdr:to>
    <xdr:pic>
      <xdr:nvPicPr>
        <xdr:cNvPr id="107" name="Picture 34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 flipV="1">
          <a:off x="10984653" y="5355397"/>
          <a:ext cx="9167813" cy="1000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18</xdr:col>
      <xdr:colOff>426244</xdr:colOff>
      <xdr:row>5</xdr:row>
      <xdr:rowOff>113266</xdr:rowOff>
    </xdr:from>
    <xdr:ext cx="2633661" cy="320857"/>
    <xdr:sp macro="" textlink="">
      <xdr:nvSpPr>
        <xdr:cNvPr id="109" name="Text Box 21"/>
        <xdr:cNvSpPr txBox="1">
          <a:spLocks noChangeArrowheads="1"/>
        </xdr:cNvSpPr>
      </xdr:nvSpPr>
      <xdr:spPr bwMode="auto">
        <a:xfrm>
          <a:off x="12463463" y="946704"/>
          <a:ext cx="2633661" cy="320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2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en-AU" sz="1800" b="1" i="0" u="none" strike="noStrike" baseline="0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Customer Satisfaction</a:t>
          </a:r>
        </a:p>
      </xdr:txBody>
    </xdr:sp>
    <xdr:clientData/>
  </xdr:oneCellAnchor>
  <xdr:twoCellAnchor>
    <xdr:from>
      <xdr:col>21</xdr:col>
      <xdr:colOff>190500</xdr:colOff>
      <xdr:row>7</xdr:row>
      <xdr:rowOff>107154</xdr:rowOff>
    </xdr:from>
    <xdr:to>
      <xdr:col>21</xdr:col>
      <xdr:colOff>874713</xdr:colOff>
      <xdr:row>9</xdr:row>
      <xdr:rowOff>18247</xdr:rowOff>
    </xdr:to>
    <xdr:grpSp>
      <xdr:nvGrpSpPr>
        <xdr:cNvPr id="110" name="Group 109"/>
        <xdr:cNvGrpSpPr/>
      </xdr:nvGrpSpPr>
      <xdr:grpSpPr>
        <a:xfrm>
          <a:off x="14763750" y="1273967"/>
          <a:ext cx="684213" cy="244468"/>
          <a:chOff x="3819525" y="7251123"/>
          <a:chExt cx="1200150" cy="266699"/>
        </a:xfrm>
      </xdr:grpSpPr>
      <xdr:sp macro="" textlink="">
        <xdr:nvSpPr>
          <xdr:cNvPr id="111" name="Rounded Rectangular Callout 110"/>
          <xdr:cNvSpPr/>
        </xdr:nvSpPr>
        <xdr:spPr>
          <a:xfrm>
            <a:off x="3819525" y="7251123"/>
            <a:ext cx="1200150" cy="266699"/>
          </a:xfrm>
          <a:prstGeom prst="wedgeRoundRectCallout">
            <a:avLst>
              <a:gd name="adj1" fmla="val -20438"/>
              <a:gd name="adj2" fmla="val 95617"/>
              <a:gd name="adj3" fmla="val 16667"/>
            </a:avLst>
          </a:prstGeom>
          <a:noFill/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pic>
        <xdr:nvPicPr>
          <xdr:cNvPr id="112" name="Picture 111"/>
          <xdr:cNvPicPr>
            <a:picLocks noChangeAspect="1"/>
          </xdr:cNvPicPr>
        </xdr:nvPicPr>
        <xdr:blipFill>
          <a:blip xmlns:r="http://schemas.openxmlformats.org/officeDocument/2006/relationships" r:embed="rId15">
            <a:duotone>
              <a:schemeClr val="accent1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>
            <a:off x="3867151" y="7271352"/>
            <a:ext cx="219074" cy="215298"/>
          </a:xfrm>
          <a:prstGeom prst="rect">
            <a:avLst/>
          </a:prstGeom>
        </xdr:spPr>
      </xdr:pic>
      <xdr:pic>
        <xdr:nvPicPr>
          <xdr:cNvPr id="113" name="Picture 112"/>
          <xdr:cNvPicPr>
            <a:picLocks noChangeAspect="1"/>
          </xdr:cNvPicPr>
        </xdr:nvPicPr>
        <xdr:blipFill>
          <a:blip xmlns:r="http://schemas.openxmlformats.org/officeDocument/2006/relationships" r:embed="rId15">
            <a:duotone>
              <a:schemeClr val="accent1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>
            <a:off x="4088607" y="7271352"/>
            <a:ext cx="219074" cy="215298"/>
          </a:xfrm>
          <a:prstGeom prst="rect">
            <a:avLst/>
          </a:prstGeom>
        </xdr:spPr>
      </xdr:pic>
      <xdr:pic>
        <xdr:nvPicPr>
          <xdr:cNvPr id="114" name="Picture 113"/>
          <xdr:cNvPicPr>
            <a:picLocks noChangeAspect="1"/>
          </xdr:cNvPicPr>
        </xdr:nvPicPr>
        <xdr:blipFill>
          <a:blip xmlns:r="http://schemas.openxmlformats.org/officeDocument/2006/relationships" r:embed="rId15">
            <a:duotone>
              <a:schemeClr val="accent1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>
            <a:off x="4310063" y="7271352"/>
            <a:ext cx="219074" cy="215298"/>
          </a:xfrm>
          <a:prstGeom prst="rect">
            <a:avLst/>
          </a:prstGeom>
        </xdr:spPr>
      </xdr:pic>
      <xdr:pic>
        <xdr:nvPicPr>
          <xdr:cNvPr id="115" name="Picture 114"/>
          <xdr:cNvPicPr>
            <a:picLocks noChangeAspect="1"/>
          </xdr:cNvPicPr>
        </xdr:nvPicPr>
        <xdr:blipFill>
          <a:blip xmlns:r="http://schemas.openxmlformats.org/officeDocument/2006/relationships" r:embed="rId15">
            <a:duotone>
              <a:schemeClr val="accent1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>
            <a:off x="4531519" y="7271352"/>
            <a:ext cx="219074" cy="215298"/>
          </a:xfrm>
          <a:prstGeom prst="rect">
            <a:avLst/>
          </a:prstGeom>
        </xdr:spPr>
      </xdr:pic>
      <xdr:pic>
        <xdr:nvPicPr>
          <xdr:cNvPr id="116" name="Picture 115"/>
          <xdr:cNvPicPr>
            <a:picLocks noChangeAspect="1"/>
          </xdr:cNvPicPr>
        </xdr:nvPicPr>
        <xdr:blipFill>
          <a:blip xmlns:r="http://schemas.openxmlformats.org/officeDocument/2006/relationships" r:embed="rId15">
            <a:duotone>
              <a:schemeClr val="accent1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>
            <a:off x="4752976" y="7271352"/>
            <a:ext cx="219074" cy="215298"/>
          </a:xfrm>
          <a:prstGeom prst="rect">
            <a:avLst/>
          </a:prstGeom>
        </xdr:spPr>
      </xdr:pic>
    </xdr:grpSp>
    <xdr:clientData/>
  </xdr:twoCellAnchor>
  <xdr:twoCellAnchor editAs="oneCell">
    <xdr:from>
      <xdr:col>21</xdr:col>
      <xdr:colOff>269083</xdr:colOff>
      <xdr:row>9</xdr:row>
      <xdr:rowOff>129380</xdr:rowOff>
    </xdr:from>
    <xdr:to>
      <xdr:col>21</xdr:col>
      <xdr:colOff>912704</xdr:colOff>
      <xdr:row>11</xdr:row>
      <xdr:rowOff>124618</xdr:rowOff>
    </xdr:to>
    <xdr:pic>
      <xdr:nvPicPr>
        <xdr:cNvPr id="117" name="Picture 116"/>
        <xdr:cNvPicPr>
          <a:picLocks noChangeAspect="1"/>
        </xdr:cNvPicPr>
      </xdr:nvPicPr>
      <xdr:blipFill>
        <a:blip xmlns:r="http://schemas.openxmlformats.org/officeDocument/2006/relationships" r:embed="rId16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17">
                  <a14:imgEffect>
                    <a14:artisticPlasticWrap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4842333" y="1629568"/>
          <a:ext cx="643621" cy="447675"/>
        </a:xfrm>
        <a:prstGeom prst="rect">
          <a:avLst/>
        </a:prstGeom>
      </xdr:spPr>
    </xdr:pic>
    <xdr:clientData/>
  </xdr:twoCellAnchor>
  <xdr:twoCellAnchor>
    <xdr:from>
      <xdr:col>21</xdr:col>
      <xdr:colOff>164306</xdr:colOff>
      <xdr:row>22</xdr:row>
      <xdr:rowOff>45243</xdr:rowOff>
    </xdr:from>
    <xdr:to>
      <xdr:col>21</xdr:col>
      <xdr:colOff>848519</xdr:colOff>
      <xdr:row>23</xdr:row>
      <xdr:rowOff>123024</xdr:rowOff>
    </xdr:to>
    <xdr:grpSp>
      <xdr:nvGrpSpPr>
        <xdr:cNvPr id="118" name="Group 117"/>
        <xdr:cNvGrpSpPr/>
      </xdr:nvGrpSpPr>
      <xdr:grpSpPr>
        <a:xfrm>
          <a:off x="14737556" y="4307681"/>
          <a:ext cx="684213" cy="244468"/>
          <a:chOff x="3819525" y="7251123"/>
          <a:chExt cx="1200150" cy="266699"/>
        </a:xfrm>
      </xdr:grpSpPr>
      <xdr:sp macro="" textlink="">
        <xdr:nvSpPr>
          <xdr:cNvPr id="119" name="Rounded Rectangular Callout 118"/>
          <xdr:cNvSpPr/>
        </xdr:nvSpPr>
        <xdr:spPr>
          <a:xfrm>
            <a:off x="3819525" y="7251123"/>
            <a:ext cx="1200150" cy="266699"/>
          </a:xfrm>
          <a:prstGeom prst="wedgeRoundRectCallout">
            <a:avLst>
              <a:gd name="adj1" fmla="val -20438"/>
              <a:gd name="adj2" fmla="val 95617"/>
              <a:gd name="adj3" fmla="val 16667"/>
            </a:avLst>
          </a:prstGeom>
          <a:noFill/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pic>
        <xdr:nvPicPr>
          <xdr:cNvPr id="120" name="Picture 119"/>
          <xdr:cNvPicPr>
            <a:picLocks noChangeAspect="1"/>
          </xdr:cNvPicPr>
        </xdr:nvPicPr>
        <xdr:blipFill>
          <a:blip xmlns:r="http://schemas.openxmlformats.org/officeDocument/2006/relationships" r:embed="rId15">
            <a:duotone>
              <a:schemeClr val="accent2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>
            <a:off x="3867151" y="7271352"/>
            <a:ext cx="219074" cy="215298"/>
          </a:xfrm>
          <a:prstGeom prst="rect">
            <a:avLst/>
          </a:prstGeom>
        </xdr:spPr>
      </xdr:pic>
      <xdr:pic>
        <xdr:nvPicPr>
          <xdr:cNvPr id="121" name="Picture 120"/>
          <xdr:cNvPicPr>
            <a:picLocks noChangeAspect="1"/>
          </xdr:cNvPicPr>
        </xdr:nvPicPr>
        <xdr:blipFill>
          <a:blip xmlns:r="http://schemas.openxmlformats.org/officeDocument/2006/relationships" r:embed="rId15">
            <a:duotone>
              <a:schemeClr val="accent2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>
            <a:off x="4088607" y="7271352"/>
            <a:ext cx="219074" cy="215298"/>
          </a:xfrm>
          <a:prstGeom prst="rect">
            <a:avLst/>
          </a:prstGeom>
        </xdr:spPr>
      </xdr:pic>
      <xdr:pic>
        <xdr:nvPicPr>
          <xdr:cNvPr id="122" name="Picture 121"/>
          <xdr:cNvPicPr>
            <a:picLocks noChangeAspect="1"/>
          </xdr:cNvPicPr>
        </xdr:nvPicPr>
        <xdr:blipFill>
          <a:blip xmlns:r="http://schemas.openxmlformats.org/officeDocument/2006/relationships" r:embed="rId15">
            <a:duotone>
              <a:schemeClr val="accent2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>
            <a:off x="4310063" y="7271352"/>
            <a:ext cx="219074" cy="215298"/>
          </a:xfrm>
          <a:prstGeom prst="rect">
            <a:avLst/>
          </a:prstGeom>
        </xdr:spPr>
      </xdr:pic>
      <xdr:pic>
        <xdr:nvPicPr>
          <xdr:cNvPr id="123" name="Picture 122"/>
          <xdr:cNvPicPr>
            <a:picLocks noChangeAspect="1"/>
          </xdr:cNvPicPr>
        </xdr:nvPicPr>
        <xdr:blipFill>
          <a:blip xmlns:r="http://schemas.openxmlformats.org/officeDocument/2006/relationships" r:embed="rId15">
            <a:duotone>
              <a:schemeClr val="accent2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>
            <a:off x="4531519" y="7271352"/>
            <a:ext cx="219074" cy="215298"/>
          </a:xfrm>
          <a:prstGeom prst="rect">
            <a:avLst/>
          </a:prstGeom>
        </xdr:spPr>
      </xdr:pic>
      <xdr:pic>
        <xdr:nvPicPr>
          <xdr:cNvPr id="124" name="Picture 123"/>
          <xdr:cNvPicPr>
            <a:picLocks noChangeAspect="1"/>
          </xdr:cNvPicPr>
        </xdr:nvPicPr>
        <xdr:blipFill>
          <a:blip xmlns:r="http://schemas.openxmlformats.org/officeDocument/2006/relationships" r:embed="rId15">
            <a:duotone>
              <a:schemeClr val="accent2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>
            <a:off x="4752976" y="7271352"/>
            <a:ext cx="219074" cy="215298"/>
          </a:xfrm>
          <a:prstGeom prst="rect">
            <a:avLst/>
          </a:prstGeom>
        </xdr:spPr>
      </xdr:pic>
    </xdr:grpSp>
    <xdr:clientData/>
  </xdr:twoCellAnchor>
  <xdr:twoCellAnchor editAs="oneCell">
    <xdr:from>
      <xdr:col>21</xdr:col>
      <xdr:colOff>278607</xdr:colOff>
      <xdr:row>24</xdr:row>
      <xdr:rowOff>7938</xdr:rowOff>
    </xdr:from>
    <xdr:to>
      <xdr:col>21</xdr:col>
      <xdr:colOff>922228</xdr:colOff>
      <xdr:row>26</xdr:row>
      <xdr:rowOff>3176</xdr:rowOff>
    </xdr:to>
    <xdr:pic>
      <xdr:nvPicPr>
        <xdr:cNvPr id="125" name="Picture 124"/>
        <xdr:cNvPicPr>
          <a:picLocks noChangeAspect="1"/>
        </xdr:cNvPicPr>
      </xdr:nvPicPr>
      <xdr:blipFill>
        <a:blip xmlns:r="http://schemas.openxmlformats.org/officeDocument/2006/relationships" r:embed="rId16">
          <a:duotone>
            <a:schemeClr val="accent2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17">
                  <a14:imgEffect>
                    <a14:artisticPlasticWrap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4851857" y="4663282"/>
          <a:ext cx="643621" cy="447675"/>
        </a:xfrm>
        <a:prstGeom prst="rect">
          <a:avLst/>
        </a:prstGeom>
      </xdr:spPr>
    </xdr:pic>
    <xdr:clientData/>
  </xdr:twoCellAnchor>
  <xdr:twoCellAnchor>
    <xdr:from>
      <xdr:col>21</xdr:col>
      <xdr:colOff>166688</xdr:colOff>
      <xdr:row>35</xdr:row>
      <xdr:rowOff>0</xdr:rowOff>
    </xdr:from>
    <xdr:to>
      <xdr:col>21</xdr:col>
      <xdr:colOff>850901</xdr:colOff>
      <xdr:row>36</xdr:row>
      <xdr:rowOff>18249</xdr:rowOff>
    </xdr:to>
    <xdr:grpSp>
      <xdr:nvGrpSpPr>
        <xdr:cNvPr id="126" name="Group 125"/>
        <xdr:cNvGrpSpPr/>
      </xdr:nvGrpSpPr>
      <xdr:grpSpPr>
        <a:xfrm>
          <a:off x="14739938" y="7143750"/>
          <a:ext cx="684213" cy="244468"/>
          <a:chOff x="3819525" y="7251123"/>
          <a:chExt cx="1200150" cy="266699"/>
        </a:xfrm>
      </xdr:grpSpPr>
      <xdr:sp macro="" textlink="">
        <xdr:nvSpPr>
          <xdr:cNvPr id="127" name="Rounded Rectangular Callout 126"/>
          <xdr:cNvSpPr/>
        </xdr:nvSpPr>
        <xdr:spPr>
          <a:xfrm>
            <a:off x="3819525" y="7251123"/>
            <a:ext cx="1200150" cy="266699"/>
          </a:xfrm>
          <a:prstGeom prst="wedgeRoundRectCallout">
            <a:avLst>
              <a:gd name="adj1" fmla="val -20438"/>
              <a:gd name="adj2" fmla="val 95617"/>
              <a:gd name="adj3" fmla="val 16667"/>
            </a:avLst>
          </a:prstGeom>
          <a:noFill/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pic>
        <xdr:nvPicPr>
          <xdr:cNvPr id="135" name="Picture 134"/>
          <xdr:cNvPicPr>
            <a:picLocks noChangeAspect="1"/>
          </xdr:cNvPicPr>
        </xdr:nvPicPr>
        <xdr:blipFill>
          <a:blip xmlns:r="http://schemas.openxmlformats.org/officeDocument/2006/relationships" r:embed="rId15">
            <a:duotone>
              <a:schemeClr val="accent4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>
            <a:off x="3867151" y="7271352"/>
            <a:ext cx="219074" cy="215298"/>
          </a:xfrm>
          <a:prstGeom prst="rect">
            <a:avLst/>
          </a:prstGeom>
        </xdr:spPr>
      </xdr:pic>
      <xdr:pic>
        <xdr:nvPicPr>
          <xdr:cNvPr id="156" name="Picture 155"/>
          <xdr:cNvPicPr>
            <a:picLocks noChangeAspect="1"/>
          </xdr:cNvPicPr>
        </xdr:nvPicPr>
        <xdr:blipFill>
          <a:blip xmlns:r="http://schemas.openxmlformats.org/officeDocument/2006/relationships" r:embed="rId15">
            <a:duotone>
              <a:schemeClr val="accent4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>
            <a:off x="4088607" y="7271352"/>
            <a:ext cx="219074" cy="215298"/>
          </a:xfrm>
          <a:prstGeom prst="rect">
            <a:avLst/>
          </a:prstGeom>
        </xdr:spPr>
      </xdr:pic>
      <xdr:pic>
        <xdr:nvPicPr>
          <xdr:cNvPr id="158" name="Picture 157"/>
          <xdr:cNvPicPr>
            <a:picLocks noChangeAspect="1"/>
          </xdr:cNvPicPr>
        </xdr:nvPicPr>
        <xdr:blipFill>
          <a:blip xmlns:r="http://schemas.openxmlformats.org/officeDocument/2006/relationships" r:embed="rId15">
            <a:duotone>
              <a:schemeClr val="accent4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>
            <a:off x="4310063" y="7271352"/>
            <a:ext cx="219074" cy="215298"/>
          </a:xfrm>
          <a:prstGeom prst="rect">
            <a:avLst/>
          </a:prstGeom>
        </xdr:spPr>
      </xdr:pic>
      <xdr:pic>
        <xdr:nvPicPr>
          <xdr:cNvPr id="179" name="Picture 178"/>
          <xdr:cNvPicPr>
            <a:picLocks noChangeAspect="1"/>
          </xdr:cNvPicPr>
        </xdr:nvPicPr>
        <xdr:blipFill>
          <a:blip xmlns:r="http://schemas.openxmlformats.org/officeDocument/2006/relationships" r:embed="rId15">
            <a:duotone>
              <a:schemeClr val="accent4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>
            <a:off x="4531519" y="7271352"/>
            <a:ext cx="219074" cy="215298"/>
          </a:xfrm>
          <a:prstGeom prst="rect">
            <a:avLst/>
          </a:prstGeom>
        </xdr:spPr>
      </xdr:pic>
      <xdr:pic>
        <xdr:nvPicPr>
          <xdr:cNvPr id="180" name="Picture 179"/>
          <xdr:cNvPicPr>
            <a:picLocks noChangeAspect="1"/>
          </xdr:cNvPicPr>
        </xdr:nvPicPr>
        <xdr:blipFill>
          <a:blip xmlns:r="http://schemas.openxmlformats.org/officeDocument/2006/relationships" r:embed="rId15">
            <a:duotone>
              <a:schemeClr val="accent4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>
            <a:off x="4752976" y="7271352"/>
            <a:ext cx="219074" cy="215298"/>
          </a:xfrm>
          <a:prstGeom prst="rect">
            <a:avLst/>
          </a:prstGeom>
        </xdr:spPr>
      </xdr:pic>
    </xdr:grpSp>
    <xdr:clientData/>
  </xdr:twoCellAnchor>
  <xdr:twoCellAnchor editAs="oneCell">
    <xdr:from>
      <xdr:col>21</xdr:col>
      <xdr:colOff>257177</xdr:colOff>
      <xdr:row>36</xdr:row>
      <xdr:rowOff>177006</xdr:rowOff>
    </xdr:from>
    <xdr:to>
      <xdr:col>21</xdr:col>
      <xdr:colOff>900798</xdr:colOff>
      <xdr:row>38</xdr:row>
      <xdr:rowOff>172244</xdr:rowOff>
    </xdr:to>
    <xdr:pic>
      <xdr:nvPicPr>
        <xdr:cNvPr id="181" name="Picture 180"/>
        <xdr:cNvPicPr>
          <a:picLocks noChangeAspect="1"/>
        </xdr:cNvPicPr>
      </xdr:nvPicPr>
      <xdr:blipFill>
        <a:blip xmlns:r="http://schemas.openxmlformats.org/officeDocument/2006/relationships" r:embed="rId16">
          <a:duotone>
            <a:schemeClr val="accent4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17">
                  <a14:imgEffect>
                    <a14:artisticPlasticWrap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4830427" y="7546975"/>
          <a:ext cx="643621" cy="447675"/>
        </a:xfrm>
        <a:prstGeom prst="rect">
          <a:avLst/>
        </a:prstGeom>
      </xdr:spPr>
    </xdr:pic>
    <xdr:clientData/>
  </xdr:twoCellAnchor>
  <xdr:twoCellAnchor>
    <xdr:from>
      <xdr:col>17</xdr:col>
      <xdr:colOff>47626</xdr:colOff>
      <xdr:row>22</xdr:row>
      <xdr:rowOff>47625</xdr:rowOff>
    </xdr:from>
    <xdr:to>
      <xdr:col>21</xdr:col>
      <xdr:colOff>1250157</xdr:colOff>
      <xdr:row>34</xdr:row>
      <xdr:rowOff>4764</xdr:rowOff>
    </xdr:to>
    <xdr:graphicFrame macro="">
      <xdr:nvGraphicFramePr>
        <xdr:cNvPr id="183" name="Chart 1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oneCellAnchor>
    <xdr:from>
      <xdr:col>20</xdr:col>
      <xdr:colOff>1178719</xdr:colOff>
      <xdr:row>13</xdr:row>
      <xdr:rowOff>9018</xdr:rowOff>
    </xdr:from>
    <xdr:ext cx="511969" cy="202876"/>
    <xdr:sp macro="" textlink="Calc!$J$46">
      <xdr:nvSpPr>
        <xdr:cNvPr id="207" name="Text Box 21"/>
        <xdr:cNvSpPr txBox="1">
          <a:spLocks noChangeArrowheads="1"/>
        </xdr:cNvSpPr>
      </xdr:nvSpPr>
      <xdr:spPr bwMode="auto">
        <a:xfrm>
          <a:off x="14430375" y="2414081"/>
          <a:ext cx="511969" cy="202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2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27432" rIns="27432" bIns="27432" anchor="ctr" upright="1">
          <a:spAutoFit/>
        </a:bodyPr>
        <a:lstStyle/>
        <a:p>
          <a:pPr algn="l" rtl="0">
            <a:defRPr sz="1000"/>
          </a:pPr>
          <a:fld id="{6C843B3F-7881-4B60-A3D9-8DB64D8A12B2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83.0%</a:t>
          </a:fld>
          <a:endParaRPr lang="en-AU" sz="1800" b="1" i="0" u="none" strike="noStrike" baseline="0">
            <a:solidFill>
              <a:schemeClr val="tx2">
                <a:lumMod val="75000"/>
              </a:schemeClr>
            </a:solidFill>
            <a:latin typeface="Arial"/>
            <a:cs typeface="Arial"/>
          </a:endParaRPr>
        </a:p>
      </xdr:txBody>
    </xdr:sp>
    <xdr:clientData/>
  </xdr:oneCellAnchor>
  <xdr:oneCellAnchor>
    <xdr:from>
      <xdr:col>20</xdr:col>
      <xdr:colOff>723900</xdr:colOff>
      <xdr:row>13</xdr:row>
      <xdr:rowOff>9018</xdr:rowOff>
    </xdr:from>
    <xdr:ext cx="511969" cy="202876"/>
    <xdr:sp macro="" textlink="Calc!$H$46">
      <xdr:nvSpPr>
        <xdr:cNvPr id="208" name="Text Box 21"/>
        <xdr:cNvSpPr txBox="1">
          <a:spLocks noChangeArrowheads="1"/>
        </xdr:cNvSpPr>
      </xdr:nvSpPr>
      <xdr:spPr bwMode="auto">
        <a:xfrm>
          <a:off x="13975556" y="2414081"/>
          <a:ext cx="511969" cy="202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2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27432" rIns="27432" bIns="27432" anchor="ctr" upright="1">
          <a:spAutoFit/>
        </a:bodyPr>
        <a:lstStyle/>
        <a:p>
          <a:pPr algn="l" rtl="0">
            <a:defRPr sz="1000"/>
          </a:pPr>
          <a:fld id="{4D6690D5-98EF-4AC3-B059-D1F43D2CACF7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81.0%</a:t>
          </a:fld>
          <a:endParaRPr lang="en-AU" sz="1800" b="1" i="0" u="none" strike="noStrike" baseline="0">
            <a:solidFill>
              <a:schemeClr val="tx2">
                <a:lumMod val="75000"/>
              </a:schemeClr>
            </a:solidFill>
            <a:latin typeface="Arial"/>
            <a:cs typeface="Arial"/>
          </a:endParaRPr>
        </a:p>
      </xdr:txBody>
    </xdr:sp>
    <xdr:clientData/>
  </xdr:oneCellAnchor>
  <xdr:oneCellAnchor>
    <xdr:from>
      <xdr:col>20</xdr:col>
      <xdr:colOff>1169195</xdr:colOff>
      <xdr:row>27</xdr:row>
      <xdr:rowOff>107156</xdr:rowOff>
    </xdr:from>
    <xdr:ext cx="511969" cy="202876"/>
    <xdr:sp macro="" textlink="Calc!$J$47">
      <xdr:nvSpPr>
        <xdr:cNvPr id="209" name="Text Box 21"/>
        <xdr:cNvSpPr txBox="1">
          <a:spLocks noChangeArrowheads="1"/>
        </xdr:cNvSpPr>
      </xdr:nvSpPr>
      <xdr:spPr bwMode="auto">
        <a:xfrm>
          <a:off x="14420851" y="5441156"/>
          <a:ext cx="511969" cy="202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2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27432" rIns="27432" bIns="27432" anchor="ctr" upright="1">
          <a:spAutoFit/>
        </a:bodyPr>
        <a:lstStyle/>
        <a:p>
          <a:pPr algn="l" rtl="0">
            <a:defRPr sz="1000"/>
          </a:pPr>
          <a:fld id="{6A49CFDE-1041-4A24-A7DC-D3DF2368A520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85.0%</a:t>
          </a:fld>
          <a:endParaRPr lang="en-AU" sz="1800" b="1" i="0" u="none" strike="noStrike" baseline="0">
            <a:solidFill>
              <a:schemeClr val="tx2">
                <a:lumMod val="75000"/>
              </a:schemeClr>
            </a:solidFill>
            <a:latin typeface="Arial"/>
            <a:cs typeface="Arial"/>
          </a:endParaRPr>
        </a:p>
      </xdr:txBody>
    </xdr:sp>
    <xdr:clientData/>
  </xdr:oneCellAnchor>
  <xdr:oneCellAnchor>
    <xdr:from>
      <xdr:col>20</xdr:col>
      <xdr:colOff>714376</xdr:colOff>
      <xdr:row>27</xdr:row>
      <xdr:rowOff>107156</xdr:rowOff>
    </xdr:from>
    <xdr:ext cx="511969" cy="202876"/>
    <xdr:sp macro="" textlink="Calc!$H$47">
      <xdr:nvSpPr>
        <xdr:cNvPr id="210" name="Text Box 21"/>
        <xdr:cNvSpPr txBox="1">
          <a:spLocks noChangeArrowheads="1"/>
        </xdr:cNvSpPr>
      </xdr:nvSpPr>
      <xdr:spPr bwMode="auto">
        <a:xfrm>
          <a:off x="13966032" y="5441156"/>
          <a:ext cx="511969" cy="202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2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27432" rIns="27432" bIns="27432" anchor="ctr" upright="1">
          <a:spAutoFit/>
        </a:bodyPr>
        <a:lstStyle/>
        <a:p>
          <a:pPr algn="l" rtl="0">
            <a:defRPr sz="1000"/>
          </a:pPr>
          <a:fld id="{D890C07E-C3D2-4F49-930B-E38626E6B9E4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83.0%</a:t>
          </a:fld>
          <a:endParaRPr lang="en-AU" sz="1800" b="1" i="0" u="none" strike="noStrike" baseline="0">
            <a:solidFill>
              <a:schemeClr val="tx2">
                <a:lumMod val="75000"/>
              </a:schemeClr>
            </a:solidFill>
            <a:latin typeface="Arial"/>
            <a:cs typeface="Arial"/>
          </a:endParaRPr>
        </a:p>
      </xdr:txBody>
    </xdr:sp>
    <xdr:clientData/>
  </xdr:oneCellAnchor>
  <xdr:oneCellAnchor>
    <xdr:from>
      <xdr:col>20</xdr:col>
      <xdr:colOff>1181101</xdr:colOff>
      <xdr:row>40</xdr:row>
      <xdr:rowOff>23812</xdr:rowOff>
    </xdr:from>
    <xdr:ext cx="511969" cy="202876"/>
    <xdr:sp macro="" textlink="Calc!$J$48">
      <xdr:nvSpPr>
        <xdr:cNvPr id="211" name="Text Box 21"/>
        <xdr:cNvSpPr txBox="1">
          <a:spLocks noChangeArrowheads="1"/>
        </xdr:cNvSpPr>
      </xdr:nvSpPr>
      <xdr:spPr bwMode="auto">
        <a:xfrm>
          <a:off x="14432757" y="8298656"/>
          <a:ext cx="511969" cy="202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2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27432" rIns="27432" bIns="27432" anchor="ctr" upright="1">
          <a:spAutoFit/>
        </a:bodyPr>
        <a:lstStyle/>
        <a:p>
          <a:pPr algn="l" rtl="0">
            <a:defRPr sz="1000"/>
          </a:pPr>
          <a:fld id="{55C0BB81-9404-4943-9365-F84DC8FD240E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92.0%</a:t>
          </a:fld>
          <a:endParaRPr lang="en-AU" sz="1800" b="1" i="0" u="none" strike="noStrike" baseline="0">
            <a:solidFill>
              <a:schemeClr val="tx2">
                <a:lumMod val="75000"/>
              </a:schemeClr>
            </a:solidFill>
            <a:latin typeface="Arial"/>
            <a:cs typeface="Arial"/>
          </a:endParaRPr>
        </a:p>
      </xdr:txBody>
    </xdr:sp>
    <xdr:clientData/>
  </xdr:oneCellAnchor>
  <xdr:oneCellAnchor>
    <xdr:from>
      <xdr:col>20</xdr:col>
      <xdr:colOff>726282</xdr:colOff>
      <xdr:row>40</xdr:row>
      <xdr:rowOff>23812</xdr:rowOff>
    </xdr:from>
    <xdr:ext cx="511969" cy="202876"/>
    <xdr:sp macro="" textlink="Calc!$H$48">
      <xdr:nvSpPr>
        <xdr:cNvPr id="212" name="Text Box 21"/>
        <xdr:cNvSpPr txBox="1">
          <a:spLocks noChangeArrowheads="1"/>
        </xdr:cNvSpPr>
      </xdr:nvSpPr>
      <xdr:spPr bwMode="auto">
        <a:xfrm>
          <a:off x="13977938" y="8298656"/>
          <a:ext cx="511969" cy="202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2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27432" rIns="27432" bIns="27432" anchor="ctr" upright="1">
          <a:spAutoFit/>
        </a:bodyPr>
        <a:lstStyle/>
        <a:p>
          <a:pPr algn="l" rtl="0">
            <a:defRPr sz="1000"/>
          </a:pPr>
          <a:fld id="{2B56BC57-FAC9-441A-9D6F-E20BF5BB66FC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88.0%</a:t>
          </a:fld>
          <a:endParaRPr lang="en-AU" sz="1800" b="1" i="0" u="none" strike="noStrike" baseline="0">
            <a:solidFill>
              <a:schemeClr val="tx2">
                <a:lumMod val="75000"/>
              </a:schemeClr>
            </a:solidFill>
            <a:latin typeface="Arial"/>
            <a:cs typeface="Arial"/>
          </a:endParaRPr>
        </a:p>
      </xdr:txBody>
    </xdr:sp>
    <xdr:clientData/>
  </xdr:oneCellAnchor>
  <xdr:twoCellAnchor>
    <xdr:from>
      <xdr:col>0</xdr:col>
      <xdr:colOff>26102</xdr:colOff>
      <xdr:row>4</xdr:row>
      <xdr:rowOff>128591</xdr:rowOff>
    </xdr:from>
    <xdr:to>
      <xdr:col>0</xdr:col>
      <xdr:colOff>126190</xdr:colOff>
      <xdr:row>47</xdr:row>
      <xdr:rowOff>104779</xdr:rowOff>
    </xdr:to>
    <xdr:pic>
      <xdr:nvPicPr>
        <xdr:cNvPr id="213" name="Picture 34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 flipV="1">
          <a:off x="-4507761" y="5329204"/>
          <a:ext cx="9167813" cy="1000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DASHBOARDSCHOOL.COM/CIKKEK/008%20-%20Creating%20Excel%20KPI%20Gauge%20Dashboard%20-%20Excel%20Dashboard%20Template/Creating%20Excel%20KPI%20Gauge%20Dashboard%20-%20Excel%20Dashboard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"/>
      <sheetName val="c2"/>
      <sheetName val="c3"/>
      <sheetName val="c4"/>
      <sheetName val="sales_KPI_rawdata"/>
      <sheetName val="dashboard"/>
      <sheetName val="Sheet4"/>
    </sheetNames>
    <sheetDataSet>
      <sheetData sheetId="0">
        <row r="3">
          <cell r="H3">
            <v>5</v>
          </cell>
        </row>
      </sheetData>
      <sheetData sheetId="1"/>
      <sheetData sheetId="2"/>
      <sheetData sheetId="3">
        <row r="3">
          <cell r="H3">
            <v>5</v>
          </cell>
        </row>
      </sheetData>
      <sheetData sheetId="4">
        <row r="4">
          <cell r="B4">
            <v>87</v>
          </cell>
          <cell r="C4">
            <v>118</v>
          </cell>
          <cell r="D4">
            <v>127</v>
          </cell>
          <cell r="E4">
            <v>59</v>
          </cell>
        </row>
        <row r="5">
          <cell r="B5">
            <v>110</v>
          </cell>
          <cell r="C5">
            <v>163</v>
          </cell>
          <cell r="D5">
            <v>78</v>
          </cell>
          <cell r="E5">
            <v>33</v>
          </cell>
        </row>
        <row r="6">
          <cell r="B6">
            <v>58</v>
          </cell>
          <cell r="C6">
            <v>81</v>
          </cell>
          <cell r="D6">
            <v>52</v>
          </cell>
          <cell r="E6">
            <v>93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02"/>
  <sheetViews>
    <sheetView workbookViewId="0">
      <pane ySplit="1" topLeftCell="A84" activePane="bottomLeft" state="frozen"/>
      <selection pane="bottomLeft" activeCell="D92" sqref="D92"/>
    </sheetView>
  </sheetViews>
  <sheetFormatPr defaultRowHeight="12.75" x14ac:dyDescent="0.2"/>
  <cols>
    <col min="1" max="2" width="9.140625" style="5"/>
  </cols>
  <sheetData>
    <row r="1" spans="1:2" x14ac:dyDescent="0.2">
      <c r="A1" s="7" t="s">
        <v>6</v>
      </c>
      <c r="B1" s="7" t="s">
        <v>7</v>
      </c>
    </row>
    <row r="2" spans="1:2" x14ac:dyDescent="0.2">
      <c r="A2" s="5">
        <v>0</v>
      </c>
      <c r="B2" s="5">
        <v>15</v>
      </c>
    </row>
    <row r="3" spans="1:2" x14ac:dyDescent="0.2">
      <c r="A3" s="5">
        <v>1</v>
      </c>
      <c r="B3" s="5">
        <v>17</v>
      </c>
    </row>
    <row r="4" spans="1:2" x14ac:dyDescent="0.2">
      <c r="A4" s="5">
        <v>2</v>
      </c>
      <c r="B4" s="5">
        <v>19</v>
      </c>
    </row>
    <row r="5" spans="1:2" x14ac:dyDescent="0.2">
      <c r="A5" s="5">
        <v>3</v>
      </c>
      <c r="B5" s="5">
        <v>21</v>
      </c>
    </row>
    <row r="6" spans="1:2" x14ac:dyDescent="0.2">
      <c r="A6" s="5">
        <v>4</v>
      </c>
      <c r="B6" s="5">
        <v>22</v>
      </c>
    </row>
    <row r="7" spans="1:2" x14ac:dyDescent="0.2">
      <c r="A7" s="5">
        <v>5</v>
      </c>
      <c r="B7" s="5">
        <v>24</v>
      </c>
    </row>
    <row r="8" spans="1:2" x14ac:dyDescent="0.2">
      <c r="A8" s="5">
        <v>6</v>
      </c>
      <c r="B8" s="5">
        <v>25</v>
      </c>
    </row>
    <row r="9" spans="1:2" x14ac:dyDescent="0.2">
      <c r="A9" s="5">
        <v>7</v>
      </c>
      <c r="B9" s="5">
        <v>27</v>
      </c>
    </row>
    <row r="10" spans="1:2" x14ac:dyDescent="0.2">
      <c r="A10" s="5">
        <v>8</v>
      </c>
      <c r="B10" s="5">
        <v>27</v>
      </c>
    </row>
    <row r="11" spans="1:2" x14ac:dyDescent="0.2">
      <c r="A11" s="5">
        <v>9</v>
      </c>
      <c r="B11" s="5">
        <v>29</v>
      </c>
    </row>
    <row r="12" spans="1:2" x14ac:dyDescent="0.2">
      <c r="A12" s="5">
        <v>10</v>
      </c>
      <c r="B12" s="5">
        <v>32</v>
      </c>
    </row>
    <row r="13" spans="1:2" x14ac:dyDescent="0.2">
      <c r="A13" s="5">
        <v>11</v>
      </c>
      <c r="B13" s="5">
        <v>34</v>
      </c>
    </row>
    <row r="14" spans="1:2" x14ac:dyDescent="0.2">
      <c r="A14" s="5">
        <v>12</v>
      </c>
      <c r="B14" s="5">
        <v>35</v>
      </c>
    </row>
    <row r="15" spans="1:2" x14ac:dyDescent="0.2">
      <c r="A15" s="5">
        <v>13</v>
      </c>
      <c r="B15" s="5">
        <v>37</v>
      </c>
    </row>
    <row r="16" spans="1:2" x14ac:dyDescent="0.2">
      <c r="A16" s="5">
        <v>14</v>
      </c>
      <c r="B16" s="5">
        <v>38</v>
      </c>
    </row>
    <row r="17" spans="1:2" x14ac:dyDescent="0.2">
      <c r="A17" s="5">
        <v>15</v>
      </c>
      <c r="B17" s="5">
        <v>40</v>
      </c>
    </row>
    <row r="18" spans="1:2" x14ac:dyDescent="0.2">
      <c r="A18" s="5">
        <v>16</v>
      </c>
      <c r="B18" s="5">
        <v>42</v>
      </c>
    </row>
    <row r="19" spans="1:2" x14ac:dyDescent="0.2">
      <c r="A19" s="5">
        <v>17</v>
      </c>
      <c r="B19" s="5">
        <v>44</v>
      </c>
    </row>
    <row r="20" spans="1:2" x14ac:dyDescent="0.2">
      <c r="A20" s="5">
        <v>18</v>
      </c>
      <c r="B20" s="5">
        <v>45</v>
      </c>
    </row>
    <row r="21" spans="1:2" x14ac:dyDescent="0.2">
      <c r="A21" s="5">
        <v>19</v>
      </c>
      <c r="B21" s="5">
        <v>46</v>
      </c>
    </row>
    <row r="22" spans="1:2" x14ac:dyDescent="0.2">
      <c r="A22" s="5">
        <v>20</v>
      </c>
      <c r="B22" s="5">
        <v>47</v>
      </c>
    </row>
    <row r="23" spans="1:2" x14ac:dyDescent="0.2">
      <c r="A23" s="5">
        <v>21</v>
      </c>
      <c r="B23" s="5">
        <v>50</v>
      </c>
    </row>
    <row r="24" spans="1:2" x14ac:dyDescent="0.2">
      <c r="A24" s="5">
        <v>22</v>
      </c>
      <c r="B24" s="5">
        <v>51</v>
      </c>
    </row>
    <row r="25" spans="1:2" x14ac:dyDescent="0.2">
      <c r="A25" s="5">
        <v>23</v>
      </c>
      <c r="B25" s="5">
        <v>53</v>
      </c>
    </row>
    <row r="26" spans="1:2" x14ac:dyDescent="0.2">
      <c r="A26" s="5">
        <v>24</v>
      </c>
      <c r="B26" s="5">
        <v>54</v>
      </c>
    </row>
    <row r="27" spans="1:2" x14ac:dyDescent="0.2">
      <c r="A27" s="5">
        <v>25</v>
      </c>
      <c r="B27" s="5">
        <v>56</v>
      </c>
    </row>
    <row r="28" spans="1:2" x14ac:dyDescent="0.2">
      <c r="A28" s="5">
        <v>26</v>
      </c>
      <c r="B28" s="5">
        <v>58</v>
      </c>
    </row>
    <row r="29" spans="1:2" x14ac:dyDescent="0.2">
      <c r="A29" s="5">
        <v>27</v>
      </c>
      <c r="B29" s="5">
        <v>60</v>
      </c>
    </row>
    <row r="30" spans="1:2" x14ac:dyDescent="0.2">
      <c r="A30" s="5">
        <v>28</v>
      </c>
      <c r="B30" s="5">
        <v>61</v>
      </c>
    </row>
    <row r="31" spans="1:2" x14ac:dyDescent="0.2">
      <c r="A31" s="5">
        <v>29</v>
      </c>
      <c r="B31" s="5">
        <v>63</v>
      </c>
    </row>
    <row r="32" spans="1:2" x14ac:dyDescent="0.2">
      <c r="A32" s="5">
        <v>30</v>
      </c>
      <c r="B32" s="5">
        <v>64</v>
      </c>
    </row>
    <row r="33" spans="1:2" x14ac:dyDescent="0.2">
      <c r="A33" s="5">
        <v>31</v>
      </c>
      <c r="B33" s="5">
        <v>67</v>
      </c>
    </row>
    <row r="34" spans="1:2" x14ac:dyDescent="0.2">
      <c r="A34" s="5">
        <v>32</v>
      </c>
      <c r="B34" s="5">
        <v>68</v>
      </c>
    </row>
    <row r="35" spans="1:2" x14ac:dyDescent="0.2">
      <c r="A35" s="5">
        <v>33</v>
      </c>
      <c r="B35" s="5">
        <v>70</v>
      </c>
    </row>
    <row r="36" spans="1:2" x14ac:dyDescent="0.2">
      <c r="A36" s="5">
        <v>34</v>
      </c>
      <c r="B36" s="5">
        <v>71</v>
      </c>
    </row>
    <row r="37" spans="1:2" x14ac:dyDescent="0.2">
      <c r="A37" s="5">
        <v>35</v>
      </c>
      <c r="B37" s="5">
        <v>74</v>
      </c>
    </row>
    <row r="38" spans="1:2" x14ac:dyDescent="0.2">
      <c r="A38" s="5">
        <v>36</v>
      </c>
      <c r="B38" s="5">
        <v>75</v>
      </c>
    </row>
    <row r="39" spans="1:2" x14ac:dyDescent="0.2">
      <c r="A39" s="5">
        <v>37</v>
      </c>
      <c r="B39" s="5">
        <v>77</v>
      </c>
    </row>
    <row r="40" spans="1:2" x14ac:dyDescent="0.2">
      <c r="A40" s="5">
        <v>38</v>
      </c>
      <c r="B40" s="5">
        <v>78</v>
      </c>
    </row>
    <row r="41" spans="1:2" x14ac:dyDescent="0.2">
      <c r="A41" s="5">
        <v>39</v>
      </c>
      <c r="B41" s="5">
        <v>80</v>
      </c>
    </row>
    <row r="42" spans="1:2" x14ac:dyDescent="0.2">
      <c r="A42" s="5">
        <v>40</v>
      </c>
      <c r="B42" s="5">
        <v>82</v>
      </c>
    </row>
    <row r="43" spans="1:2" x14ac:dyDescent="0.2">
      <c r="A43" s="5">
        <v>41</v>
      </c>
      <c r="B43" s="5">
        <v>84</v>
      </c>
    </row>
    <row r="44" spans="1:2" x14ac:dyDescent="0.2">
      <c r="A44" s="5">
        <v>42</v>
      </c>
      <c r="B44" s="5">
        <v>85</v>
      </c>
    </row>
    <row r="45" spans="1:2" x14ac:dyDescent="0.2">
      <c r="A45" s="5">
        <v>43</v>
      </c>
      <c r="B45" s="5">
        <v>86</v>
      </c>
    </row>
    <row r="46" spans="1:2" x14ac:dyDescent="0.2">
      <c r="A46" s="5">
        <v>44</v>
      </c>
      <c r="B46" s="5">
        <v>87</v>
      </c>
    </row>
    <row r="47" spans="1:2" x14ac:dyDescent="0.2">
      <c r="A47" s="5">
        <v>45</v>
      </c>
      <c r="B47" s="5">
        <v>89</v>
      </c>
    </row>
    <row r="48" spans="1:2" x14ac:dyDescent="0.2">
      <c r="A48" s="5">
        <v>46</v>
      </c>
      <c r="B48" s="5">
        <v>92</v>
      </c>
    </row>
    <row r="49" spans="1:2" x14ac:dyDescent="0.2">
      <c r="A49" s="5">
        <v>47</v>
      </c>
      <c r="B49" s="5">
        <v>94</v>
      </c>
    </row>
    <row r="50" spans="1:2" x14ac:dyDescent="0.2">
      <c r="A50" s="5">
        <v>48</v>
      </c>
      <c r="B50" s="5">
        <v>95</v>
      </c>
    </row>
    <row r="51" spans="1:2" x14ac:dyDescent="0.2">
      <c r="A51" s="5">
        <v>49</v>
      </c>
      <c r="B51" s="5">
        <v>97</v>
      </c>
    </row>
    <row r="52" spans="1:2" x14ac:dyDescent="0.2">
      <c r="A52" s="5">
        <v>50</v>
      </c>
      <c r="B52" s="5">
        <v>99</v>
      </c>
    </row>
    <row r="53" spans="1:2" x14ac:dyDescent="0.2">
      <c r="A53" s="5">
        <v>51</v>
      </c>
      <c r="B53" s="5">
        <v>101</v>
      </c>
    </row>
    <row r="54" spans="1:2" x14ac:dyDescent="0.2">
      <c r="A54" s="5">
        <v>52</v>
      </c>
      <c r="B54" s="5">
        <v>102</v>
      </c>
    </row>
    <row r="55" spans="1:2" x14ac:dyDescent="0.2">
      <c r="A55" s="5">
        <v>53</v>
      </c>
      <c r="B55" s="5">
        <v>104</v>
      </c>
    </row>
    <row r="56" spans="1:2" x14ac:dyDescent="0.2">
      <c r="A56" s="5">
        <v>54</v>
      </c>
      <c r="B56" s="5">
        <v>105</v>
      </c>
    </row>
    <row r="57" spans="1:2" x14ac:dyDescent="0.2">
      <c r="A57" s="5">
        <v>55</v>
      </c>
      <c r="B57" s="5">
        <v>108</v>
      </c>
    </row>
    <row r="58" spans="1:2" x14ac:dyDescent="0.2">
      <c r="A58" s="5">
        <v>56</v>
      </c>
      <c r="B58" s="5">
        <v>109</v>
      </c>
    </row>
    <row r="59" spans="1:2" x14ac:dyDescent="0.2">
      <c r="A59" s="5">
        <v>57</v>
      </c>
      <c r="B59" s="5">
        <v>111</v>
      </c>
    </row>
    <row r="60" spans="1:2" x14ac:dyDescent="0.2">
      <c r="A60" s="5">
        <v>58</v>
      </c>
      <c r="B60" s="5">
        <v>113</v>
      </c>
    </row>
    <row r="61" spans="1:2" x14ac:dyDescent="0.2">
      <c r="A61" s="5">
        <v>59</v>
      </c>
      <c r="B61" s="5">
        <v>115</v>
      </c>
    </row>
    <row r="62" spans="1:2" x14ac:dyDescent="0.2">
      <c r="A62" s="5">
        <v>60</v>
      </c>
      <c r="B62" s="5">
        <v>117</v>
      </c>
    </row>
    <row r="63" spans="1:2" x14ac:dyDescent="0.2">
      <c r="A63" s="5">
        <v>61</v>
      </c>
      <c r="B63" s="5">
        <v>119</v>
      </c>
    </row>
    <row r="64" spans="1:2" x14ac:dyDescent="0.2">
      <c r="A64" s="5">
        <v>62</v>
      </c>
      <c r="B64" s="5">
        <v>120</v>
      </c>
    </row>
    <row r="65" spans="1:2" x14ac:dyDescent="0.2">
      <c r="A65" s="5">
        <v>63</v>
      </c>
      <c r="B65" s="5">
        <v>122</v>
      </c>
    </row>
    <row r="66" spans="1:2" x14ac:dyDescent="0.2">
      <c r="A66" s="5">
        <v>64</v>
      </c>
      <c r="B66" s="5">
        <v>123</v>
      </c>
    </row>
    <row r="67" spans="1:2" x14ac:dyDescent="0.2">
      <c r="A67" s="5">
        <v>65</v>
      </c>
      <c r="B67" s="5">
        <v>126</v>
      </c>
    </row>
    <row r="68" spans="1:2" x14ac:dyDescent="0.2">
      <c r="A68" s="5">
        <v>66</v>
      </c>
      <c r="B68" s="5">
        <v>127</v>
      </c>
    </row>
    <row r="69" spans="1:2" x14ac:dyDescent="0.2">
      <c r="A69" s="5">
        <v>67</v>
      </c>
      <c r="B69" s="5">
        <v>129</v>
      </c>
    </row>
    <row r="70" spans="1:2" x14ac:dyDescent="0.2">
      <c r="A70" s="5">
        <v>68</v>
      </c>
      <c r="B70" s="5">
        <v>130</v>
      </c>
    </row>
    <row r="71" spans="1:2" x14ac:dyDescent="0.2">
      <c r="A71" s="5">
        <v>69</v>
      </c>
      <c r="B71" s="5">
        <v>132</v>
      </c>
    </row>
    <row r="72" spans="1:2" x14ac:dyDescent="0.2">
      <c r="A72" s="5">
        <v>70</v>
      </c>
      <c r="B72" s="5">
        <v>134</v>
      </c>
    </row>
    <row r="73" spans="1:2" x14ac:dyDescent="0.2">
      <c r="A73" s="5">
        <v>71</v>
      </c>
      <c r="B73" s="5">
        <v>136</v>
      </c>
    </row>
    <row r="74" spans="1:2" x14ac:dyDescent="0.2">
      <c r="A74" s="5">
        <v>72</v>
      </c>
      <c r="B74" s="5">
        <v>137</v>
      </c>
    </row>
    <row r="75" spans="1:2" x14ac:dyDescent="0.2">
      <c r="A75" s="5">
        <v>73</v>
      </c>
      <c r="B75" s="5">
        <v>139</v>
      </c>
    </row>
    <row r="76" spans="1:2" x14ac:dyDescent="0.2">
      <c r="A76" s="5">
        <v>74</v>
      </c>
      <c r="B76" s="5">
        <v>140</v>
      </c>
    </row>
    <row r="77" spans="1:2" x14ac:dyDescent="0.2">
      <c r="A77" s="5">
        <v>75</v>
      </c>
      <c r="B77" s="5">
        <v>143</v>
      </c>
    </row>
    <row r="78" spans="1:2" x14ac:dyDescent="0.2">
      <c r="A78" s="5">
        <v>76</v>
      </c>
      <c r="B78" s="5">
        <v>144</v>
      </c>
    </row>
    <row r="79" spans="1:2" x14ac:dyDescent="0.2">
      <c r="A79" s="5">
        <v>77</v>
      </c>
      <c r="B79" s="5">
        <v>146</v>
      </c>
    </row>
    <row r="80" spans="1:2" x14ac:dyDescent="0.2">
      <c r="A80" s="5">
        <v>78</v>
      </c>
      <c r="B80" s="5">
        <v>148</v>
      </c>
    </row>
    <row r="81" spans="1:2" x14ac:dyDescent="0.2">
      <c r="A81" s="5">
        <v>79</v>
      </c>
      <c r="B81" s="5">
        <v>150</v>
      </c>
    </row>
    <row r="82" spans="1:2" x14ac:dyDescent="0.2">
      <c r="A82" s="5">
        <v>80</v>
      </c>
      <c r="B82" s="5">
        <v>152</v>
      </c>
    </row>
    <row r="83" spans="1:2" x14ac:dyDescent="0.2">
      <c r="A83" s="5">
        <v>81</v>
      </c>
      <c r="B83" s="5">
        <v>154</v>
      </c>
    </row>
    <row r="84" spans="1:2" x14ac:dyDescent="0.2">
      <c r="A84" s="5">
        <v>82</v>
      </c>
      <c r="B84" s="5">
        <v>155</v>
      </c>
    </row>
    <row r="85" spans="1:2" x14ac:dyDescent="0.2">
      <c r="A85" s="5">
        <v>83</v>
      </c>
      <c r="B85" s="5">
        <v>157</v>
      </c>
    </row>
    <row r="86" spans="1:2" x14ac:dyDescent="0.2">
      <c r="A86" s="5">
        <v>84</v>
      </c>
      <c r="B86" s="5">
        <v>158</v>
      </c>
    </row>
    <row r="87" spans="1:2" x14ac:dyDescent="0.2">
      <c r="A87" s="5">
        <v>85</v>
      </c>
      <c r="B87" s="5">
        <v>160</v>
      </c>
    </row>
    <row r="88" spans="1:2" x14ac:dyDescent="0.2">
      <c r="A88" s="5">
        <v>86</v>
      </c>
      <c r="B88" s="5">
        <v>162</v>
      </c>
    </row>
    <row r="89" spans="1:2" x14ac:dyDescent="0.2">
      <c r="A89" s="5">
        <v>87</v>
      </c>
      <c r="B89" s="5">
        <v>164</v>
      </c>
    </row>
    <row r="90" spans="1:2" x14ac:dyDescent="0.2">
      <c r="A90" s="5">
        <v>88</v>
      </c>
      <c r="B90" s="5">
        <v>165</v>
      </c>
    </row>
    <row r="91" spans="1:2" x14ac:dyDescent="0.2">
      <c r="A91" s="5">
        <v>89</v>
      </c>
      <c r="B91" s="5">
        <v>167</v>
      </c>
    </row>
    <row r="92" spans="1:2" x14ac:dyDescent="0.2">
      <c r="A92" s="5">
        <v>90</v>
      </c>
      <c r="B92" s="5">
        <v>169</v>
      </c>
    </row>
    <row r="93" spans="1:2" x14ac:dyDescent="0.2">
      <c r="A93" s="5">
        <v>91</v>
      </c>
      <c r="B93" s="5">
        <v>171</v>
      </c>
    </row>
    <row r="94" spans="1:2" x14ac:dyDescent="0.2">
      <c r="A94" s="5">
        <v>92</v>
      </c>
      <c r="B94" s="5">
        <v>172</v>
      </c>
    </row>
    <row r="95" spans="1:2" x14ac:dyDescent="0.2">
      <c r="A95" s="5">
        <v>93</v>
      </c>
      <c r="B95" s="5">
        <v>174</v>
      </c>
    </row>
    <row r="96" spans="1:2" x14ac:dyDescent="0.2">
      <c r="A96" s="5">
        <v>94</v>
      </c>
      <c r="B96" s="5">
        <v>175</v>
      </c>
    </row>
    <row r="97" spans="1:2" x14ac:dyDescent="0.2">
      <c r="A97" s="5">
        <v>95</v>
      </c>
      <c r="B97" s="5">
        <v>177</v>
      </c>
    </row>
    <row r="98" spans="1:2" x14ac:dyDescent="0.2">
      <c r="A98" s="5">
        <v>96</v>
      </c>
      <c r="B98" s="5">
        <v>179</v>
      </c>
    </row>
    <row r="99" spans="1:2" x14ac:dyDescent="0.2">
      <c r="A99" s="5">
        <v>97</v>
      </c>
      <c r="B99" s="5">
        <v>181</v>
      </c>
    </row>
    <row r="100" spans="1:2" x14ac:dyDescent="0.2">
      <c r="A100" s="5">
        <v>98</v>
      </c>
      <c r="B100" s="5">
        <v>182</v>
      </c>
    </row>
    <row r="101" spans="1:2" x14ac:dyDescent="0.2">
      <c r="A101" s="5">
        <v>99</v>
      </c>
      <c r="B101" s="5">
        <v>184</v>
      </c>
    </row>
    <row r="102" spans="1:2" x14ac:dyDescent="0.2">
      <c r="A102" s="5">
        <v>100</v>
      </c>
      <c r="B102" s="5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3"/>
  <sheetViews>
    <sheetView workbookViewId="0">
      <selection activeCell="D4" sqref="D4"/>
    </sheetView>
  </sheetViews>
  <sheetFormatPr defaultRowHeight="12.75" x14ac:dyDescent="0.2"/>
  <sheetData>
    <row r="1" spans="1:5" x14ac:dyDescent="0.2">
      <c r="B1" t="s">
        <v>17</v>
      </c>
      <c r="D1" t="s">
        <v>18</v>
      </c>
      <c r="E1" t="str">
        <f ca="1">OFFSET(D1,Output!B2,0,1,1)</f>
        <v>Asia Pac</v>
      </c>
    </row>
    <row r="2" spans="1:5" x14ac:dyDescent="0.2">
      <c r="A2">
        <v>1</v>
      </c>
      <c r="B2" s="13">
        <v>41275</v>
      </c>
      <c r="D2" t="s">
        <v>19</v>
      </c>
    </row>
    <row r="3" spans="1:5" x14ac:dyDescent="0.2">
      <c r="A3">
        <v>2</v>
      </c>
      <c r="B3" s="13">
        <v>41306</v>
      </c>
      <c r="D3" t="s">
        <v>24</v>
      </c>
    </row>
    <row r="4" spans="1:5" x14ac:dyDescent="0.2">
      <c r="A4">
        <v>3</v>
      </c>
      <c r="B4" s="13">
        <v>41334</v>
      </c>
      <c r="D4" t="s">
        <v>20</v>
      </c>
    </row>
    <row r="5" spans="1:5" x14ac:dyDescent="0.2">
      <c r="A5">
        <v>4</v>
      </c>
      <c r="B5" s="13">
        <v>41365</v>
      </c>
    </row>
    <row r="6" spans="1:5" x14ac:dyDescent="0.2">
      <c r="A6">
        <v>5</v>
      </c>
      <c r="B6" s="13">
        <v>41395</v>
      </c>
    </row>
    <row r="7" spans="1:5" x14ac:dyDescent="0.2">
      <c r="A7">
        <v>6</v>
      </c>
      <c r="B7" s="13">
        <v>41426</v>
      </c>
    </row>
    <row r="8" spans="1:5" x14ac:dyDescent="0.2">
      <c r="A8">
        <v>7</v>
      </c>
      <c r="B8" s="13">
        <v>41456</v>
      </c>
    </row>
    <row r="9" spans="1:5" x14ac:dyDescent="0.2">
      <c r="A9">
        <v>8</v>
      </c>
      <c r="B9" s="13">
        <v>41487</v>
      </c>
    </row>
    <row r="10" spans="1:5" x14ac:dyDescent="0.2">
      <c r="A10">
        <v>9</v>
      </c>
      <c r="B10" s="13">
        <v>41518</v>
      </c>
    </row>
    <row r="11" spans="1:5" x14ac:dyDescent="0.2">
      <c r="A11">
        <v>10</v>
      </c>
      <c r="B11" s="13">
        <v>41548</v>
      </c>
    </row>
    <row r="12" spans="1:5" x14ac:dyDescent="0.2">
      <c r="A12">
        <v>11</v>
      </c>
      <c r="B12" s="13">
        <v>41579</v>
      </c>
    </row>
    <row r="13" spans="1:5" x14ac:dyDescent="0.2">
      <c r="A13">
        <v>12</v>
      </c>
      <c r="B13" s="13">
        <v>41609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-0.249977111117893"/>
  </sheetPr>
  <dimension ref="A1:H123"/>
  <sheetViews>
    <sheetView workbookViewId="0">
      <pane ySplit="1" topLeftCell="A16" activePane="bottomLeft" state="frozen"/>
      <selection activeCell="A78" activeCellId="2" sqref="A20 A38 A78"/>
      <selection pane="bottomLeft" activeCell="A78" activeCellId="2" sqref="A20 A38 A78"/>
    </sheetView>
  </sheetViews>
  <sheetFormatPr defaultRowHeight="12.75" x14ac:dyDescent="0.2"/>
  <cols>
    <col min="4" max="4" width="14" bestFit="1" customWidth="1"/>
  </cols>
  <sheetData>
    <row r="1" spans="1:8" x14ac:dyDescent="0.2">
      <c r="A1" s="20" t="s">
        <v>8</v>
      </c>
      <c r="B1" s="20" t="s">
        <v>21</v>
      </c>
      <c r="C1" s="20" t="s">
        <v>12</v>
      </c>
      <c r="D1" s="20" t="s">
        <v>22</v>
      </c>
      <c r="E1" s="20" t="s">
        <v>9</v>
      </c>
      <c r="F1" s="20" t="s">
        <v>11</v>
      </c>
    </row>
    <row r="2" spans="1:8" x14ac:dyDescent="0.2">
      <c r="A2" t="s">
        <v>19</v>
      </c>
      <c r="B2" t="s">
        <v>14</v>
      </c>
      <c r="C2" s="13">
        <v>41275</v>
      </c>
      <c r="D2" s="19">
        <v>6812150.5057565272</v>
      </c>
      <c r="E2" s="12">
        <v>0.77</v>
      </c>
      <c r="F2">
        <f>VLOOKUP(E2*100,Map!A:B,2,0)</f>
        <v>146</v>
      </c>
    </row>
    <row r="3" spans="1:8" x14ac:dyDescent="0.2">
      <c r="A3" t="s">
        <v>19</v>
      </c>
      <c r="B3" t="s">
        <v>15</v>
      </c>
      <c r="C3" s="13">
        <v>41275</v>
      </c>
      <c r="D3" s="19">
        <v>5274872.2859271793</v>
      </c>
      <c r="E3" s="12">
        <v>0.87</v>
      </c>
      <c r="F3">
        <f>VLOOKUP(E3*100,Map!A:B,2,0)</f>
        <v>164</v>
      </c>
    </row>
    <row r="4" spans="1:8" x14ac:dyDescent="0.2">
      <c r="A4" t="s">
        <v>19</v>
      </c>
      <c r="B4" t="s">
        <v>16</v>
      </c>
      <c r="C4" s="13">
        <v>41275</v>
      </c>
      <c r="D4" s="19">
        <v>7663669.318976094</v>
      </c>
      <c r="E4" s="27">
        <v>0.81</v>
      </c>
      <c r="F4">
        <f>VLOOKUP(E4*100,Map!A:B,2,0)</f>
        <v>154</v>
      </c>
      <c r="G4" s="26"/>
    </row>
    <row r="5" spans="1:8" x14ac:dyDescent="0.2">
      <c r="A5" t="s">
        <v>19</v>
      </c>
      <c r="B5" t="s">
        <v>14</v>
      </c>
      <c r="C5" s="13">
        <v>41306</v>
      </c>
      <c r="D5" s="19">
        <v>4509112.8793173963</v>
      </c>
      <c r="E5" s="12">
        <v>0.88</v>
      </c>
      <c r="F5">
        <f>VLOOKUP(E5*100,Map!A:B,2,0)</f>
        <v>165</v>
      </c>
      <c r="H5" s="12"/>
    </row>
    <row r="6" spans="1:8" x14ac:dyDescent="0.2">
      <c r="A6" t="s">
        <v>19</v>
      </c>
      <c r="B6" t="s">
        <v>15</v>
      </c>
      <c r="C6" s="13">
        <v>41306</v>
      </c>
      <c r="D6" s="19">
        <v>6748080</v>
      </c>
      <c r="E6" s="12">
        <v>0.76</v>
      </c>
      <c r="F6">
        <f>VLOOKUP(E6*100,Map!A:B,2,0)</f>
        <v>144</v>
      </c>
      <c r="H6" s="12"/>
    </row>
    <row r="7" spans="1:8" x14ac:dyDescent="0.2">
      <c r="A7" t="s">
        <v>19</v>
      </c>
      <c r="B7" t="s">
        <v>16</v>
      </c>
      <c r="C7" s="13">
        <v>41306</v>
      </c>
      <c r="D7" s="19">
        <v>2980315.8462684806</v>
      </c>
      <c r="E7" s="12">
        <v>0.83000000000000007</v>
      </c>
      <c r="F7">
        <f>VLOOKUP(E7*100,Map!A:B,2,0)</f>
        <v>157</v>
      </c>
      <c r="G7" s="26"/>
      <c r="H7" s="12"/>
    </row>
    <row r="8" spans="1:8" x14ac:dyDescent="0.2">
      <c r="A8" t="s">
        <v>19</v>
      </c>
      <c r="B8" t="s">
        <v>14</v>
      </c>
      <c r="C8" s="13">
        <v>41334</v>
      </c>
      <c r="D8" s="19">
        <v>4869112.8793173963</v>
      </c>
      <c r="E8" s="12">
        <v>0.83000000000000007</v>
      </c>
      <c r="F8">
        <f>VLOOKUP(E8*100,Map!A:B,2,0)</f>
        <v>157</v>
      </c>
      <c r="G8" s="26"/>
      <c r="H8" s="12"/>
    </row>
    <row r="9" spans="1:8" x14ac:dyDescent="0.2">
      <c r="A9" t="s">
        <v>19</v>
      </c>
      <c r="B9" t="s">
        <v>15</v>
      </c>
      <c r="C9" s="13">
        <v>41334</v>
      </c>
      <c r="D9" s="19">
        <v>3471834.6594880475</v>
      </c>
      <c r="E9" s="12">
        <v>0.86</v>
      </c>
      <c r="F9">
        <f>VLOOKUP(E9*100,Map!A:B,2,0)</f>
        <v>162</v>
      </c>
      <c r="H9" s="12"/>
    </row>
    <row r="10" spans="1:8" x14ac:dyDescent="0.2">
      <c r="A10" t="s">
        <v>19</v>
      </c>
      <c r="B10" t="s">
        <v>16</v>
      </c>
      <c r="C10" s="13">
        <v>41334</v>
      </c>
      <c r="D10" s="19">
        <v>2489410</v>
      </c>
      <c r="E10" s="12">
        <v>0.9</v>
      </c>
      <c r="F10">
        <f>VLOOKUP(E10*100,Map!A:B,2,0)</f>
        <v>169</v>
      </c>
      <c r="G10" s="26"/>
      <c r="H10" s="12"/>
    </row>
    <row r="11" spans="1:8" x14ac:dyDescent="0.2">
      <c r="A11" t="s">
        <v>19</v>
      </c>
      <c r="B11" t="s">
        <v>14</v>
      </c>
      <c r="C11" s="13">
        <v>41365</v>
      </c>
      <c r="D11" s="19">
        <v>1303037.626439132</v>
      </c>
      <c r="E11" s="12">
        <v>0.93</v>
      </c>
      <c r="F11">
        <f>VLOOKUP(E11*100,Map!A:B,2,0)</f>
        <v>174</v>
      </c>
      <c r="G11" s="26"/>
      <c r="H11" s="12"/>
    </row>
    <row r="12" spans="1:8" x14ac:dyDescent="0.2">
      <c r="A12" t="s">
        <v>19</v>
      </c>
      <c r="B12" t="s">
        <v>15</v>
      </c>
      <c r="C12" s="13">
        <v>41365</v>
      </c>
      <c r="D12" s="19">
        <v>11454975</v>
      </c>
      <c r="E12" s="12">
        <v>0.79</v>
      </c>
      <c r="F12">
        <f>VLOOKUP(E12*100,Map!A:B,2,0)</f>
        <v>150</v>
      </c>
      <c r="H12" s="12"/>
    </row>
    <row r="13" spans="1:8" x14ac:dyDescent="0.2">
      <c r="A13" t="s">
        <v>19</v>
      </c>
      <c r="B13" t="s">
        <v>16</v>
      </c>
      <c r="C13" s="13">
        <v>41365</v>
      </c>
      <c r="D13" s="19">
        <v>7831750</v>
      </c>
      <c r="E13" s="12">
        <v>0.92</v>
      </c>
      <c r="F13">
        <f>VLOOKUP(E13*100,Map!A:B,2,0)</f>
        <v>172</v>
      </c>
      <c r="G13" s="26"/>
      <c r="H13" s="12"/>
    </row>
    <row r="14" spans="1:8" x14ac:dyDescent="0.2">
      <c r="A14" t="s">
        <v>19</v>
      </c>
      <c r="B14" t="s">
        <v>14</v>
      </c>
      <c r="C14" s="13">
        <v>41395</v>
      </c>
      <c r="D14" s="19">
        <v>5280880</v>
      </c>
      <c r="E14" s="12">
        <v>0.65</v>
      </c>
      <c r="F14">
        <f>VLOOKUP(E14*100,Map!A:B,2,0)</f>
        <v>126</v>
      </c>
      <c r="H14" s="12"/>
    </row>
    <row r="15" spans="1:8" x14ac:dyDescent="0.2">
      <c r="A15" t="s">
        <v>19</v>
      </c>
      <c r="B15" t="s">
        <v>15</v>
      </c>
      <c r="C15" s="13">
        <v>41395</v>
      </c>
      <c r="D15" s="19">
        <v>3184020</v>
      </c>
      <c r="E15" s="12">
        <v>0.7</v>
      </c>
      <c r="F15">
        <f>VLOOKUP(E15*100,Map!A:B,2,0)</f>
        <v>134</v>
      </c>
      <c r="H15" s="12"/>
    </row>
    <row r="16" spans="1:8" x14ac:dyDescent="0.2">
      <c r="A16" t="s">
        <v>19</v>
      </c>
      <c r="B16" t="s">
        <v>16</v>
      </c>
      <c r="C16" s="13">
        <v>41395</v>
      </c>
      <c r="D16" s="19">
        <v>11251380</v>
      </c>
      <c r="E16" s="12">
        <v>0.76</v>
      </c>
      <c r="F16">
        <f>VLOOKUP(E16*100,Map!A:B,2,0)</f>
        <v>144</v>
      </c>
      <c r="H16" s="12"/>
    </row>
    <row r="17" spans="1:8" x14ac:dyDescent="0.2">
      <c r="A17" t="s">
        <v>19</v>
      </c>
      <c r="B17" t="s">
        <v>14</v>
      </c>
      <c r="C17" s="13">
        <v>41426</v>
      </c>
      <c r="D17" s="19">
        <v>5533640</v>
      </c>
      <c r="E17" s="12">
        <v>0.91</v>
      </c>
      <c r="F17">
        <f>VLOOKUP(E17*100,Map!A:B,2,0)</f>
        <v>171</v>
      </c>
      <c r="G17" s="26"/>
      <c r="H17" s="12"/>
    </row>
    <row r="18" spans="1:8" x14ac:dyDescent="0.2">
      <c r="A18" t="s">
        <v>19</v>
      </c>
      <c r="B18" t="s">
        <v>15</v>
      </c>
      <c r="C18" s="13">
        <v>41426</v>
      </c>
      <c r="D18" s="19">
        <v>3036480</v>
      </c>
      <c r="E18" s="12">
        <v>0.8</v>
      </c>
      <c r="F18">
        <f>VLOOKUP(E18*100,Map!A:B,2,0)</f>
        <v>152</v>
      </c>
      <c r="G18" s="26"/>
      <c r="H18" s="12"/>
    </row>
    <row r="19" spans="1:8" x14ac:dyDescent="0.2">
      <c r="A19" t="s">
        <v>19</v>
      </c>
      <c r="B19" t="s">
        <v>16</v>
      </c>
      <c r="C19" s="13">
        <v>41426</v>
      </c>
      <c r="D19" s="19">
        <v>923680</v>
      </c>
      <c r="E19" s="12">
        <v>0.86</v>
      </c>
      <c r="F19">
        <f>VLOOKUP(E19*100,Map!A:B,2,0)</f>
        <v>162</v>
      </c>
      <c r="H19" s="12"/>
    </row>
    <row r="20" spans="1:8" x14ac:dyDescent="0.2">
      <c r="A20" t="s">
        <v>19</v>
      </c>
      <c r="B20" t="s">
        <v>14</v>
      </c>
      <c r="C20" s="13">
        <v>41456</v>
      </c>
      <c r="D20" s="19">
        <v>2042460</v>
      </c>
      <c r="E20" s="12">
        <v>0.77</v>
      </c>
      <c r="F20">
        <f>VLOOKUP(E20*100,Map!A:B,2,0)</f>
        <v>146</v>
      </c>
      <c r="G20" s="26"/>
      <c r="H20" s="12"/>
    </row>
    <row r="21" spans="1:8" x14ac:dyDescent="0.2">
      <c r="A21" t="s">
        <v>19</v>
      </c>
      <c r="B21" t="s">
        <v>15</v>
      </c>
      <c r="C21" s="13">
        <v>41456</v>
      </c>
      <c r="D21" s="19">
        <v>3834240</v>
      </c>
      <c r="E21" s="12">
        <v>0.82</v>
      </c>
      <c r="F21">
        <f>VLOOKUP(E21*100,Map!A:B,2,0)</f>
        <v>155</v>
      </c>
      <c r="H21" s="12"/>
    </row>
    <row r="22" spans="1:8" x14ac:dyDescent="0.2">
      <c r="A22" t="s">
        <v>19</v>
      </c>
      <c r="B22" t="s">
        <v>16</v>
      </c>
      <c r="C22" s="13">
        <v>41456</v>
      </c>
      <c r="D22" s="19">
        <v>14409000</v>
      </c>
      <c r="E22" s="12">
        <v>0.89</v>
      </c>
      <c r="F22">
        <f>VLOOKUP(E22*100,Map!A:B,2,0)</f>
        <v>167</v>
      </c>
      <c r="H22" s="12"/>
    </row>
    <row r="23" spans="1:8" x14ac:dyDescent="0.2">
      <c r="A23" t="s">
        <v>19</v>
      </c>
      <c r="B23" t="s">
        <v>14</v>
      </c>
      <c r="C23" s="13">
        <v>41487</v>
      </c>
      <c r="D23" s="19">
        <v>11045120</v>
      </c>
      <c r="E23" s="12">
        <v>0.86</v>
      </c>
      <c r="F23">
        <f>VLOOKUP(E23*100,Map!A:B,2,0)</f>
        <v>162</v>
      </c>
      <c r="H23" s="12"/>
    </row>
    <row r="24" spans="1:8" x14ac:dyDescent="0.2">
      <c r="A24" t="s">
        <v>19</v>
      </c>
      <c r="B24" t="s">
        <v>15</v>
      </c>
      <c r="C24" s="13">
        <v>41487</v>
      </c>
      <c r="D24" s="19">
        <v>13254940</v>
      </c>
      <c r="E24" s="12">
        <v>0.87</v>
      </c>
      <c r="F24">
        <f>VLOOKUP(E24*100,Map!A:B,2,0)</f>
        <v>164</v>
      </c>
      <c r="H24" s="12"/>
    </row>
    <row r="25" spans="1:8" x14ac:dyDescent="0.2">
      <c r="A25" t="s">
        <v>19</v>
      </c>
      <c r="B25" t="s">
        <v>16</v>
      </c>
      <c r="C25" s="13">
        <v>41487</v>
      </c>
      <c r="D25" s="19">
        <v>2813400</v>
      </c>
      <c r="E25" s="12">
        <v>0.9</v>
      </c>
      <c r="F25">
        <f>VLOOKUP(E25*100,Map!A:B,2,0)</f>
        <v>169</v>
      </c>
      <c r="H25" s="12"/>
    </row>
    <row r="26" spans="1:8" x14ac:dyDescent="0.2">
      <c r="A26" t="s">
        <v>19</v>
      </c>
      <c r="B26" t="s">
        <v>14</v>
      </c>
      <c r="C26" s="13">
        <v>41518</v>
      </c>
      <c r="D26" s="19">
        <v>10162320</v>
      </c>
      <c r="E26" s="12">
        <v>0.82</v>
      </c>
      <c r="F26">
        <f>VLOOKUP(E26*100,Map!A:B,2,0)</f>
        <v>155</v>
      </c>
      <c r="H26" s="12"/>
    </row>
    <row r="27" spans="1:8" x14ac:dyDescent="0.2">
      <c r="A27" t="s">
        <v>19</v>
      </c>
      <c r="B27" t="s">
        <v>15</v>
      </c>
      <c r="C27" s="13">
        <v>41518</v>
      </c>
      <c r="D27" s="19">
        <v>4153800</v>
      </c>
      <c r="E27" s="12">
        <v>0.84</v>
      </c>
      <c r="F27">
        <f>VLOOKUP(E27*100,Map!A:B,2,0)</f>
        <v>158</v>
      </c>
      <c r="H27" s="12"/>
    </row>
    <row r="28" spans="1:8" x14ac:dyDescent="0.2">
      <c r="A28" t="s">
        <v>19</v>
      </c>
      <c r="B28" t="s">
        <v>16</v>
      </c>
      <c r="C28" s="13">
        <v>41518</v>
      </c>
      <c r="D28" s="19">
        <v>948960</v>
      </c>
      <c r="E28" s="12">
        <v>0.9</v>
      </c>
      <c r="F28">
        <f>VLOOKUP(E28*100,Map!A:B,2,0)</f>
        <v>169</v>
      </c>
      <c r="G28" s="26"/>
      <c r="H28" s="12"/>
    </row>
    <row r="29" spans="1:8" x14ac:dyDescent="0.2">
      <c r="A29" t="s">
        <v>19</v>
      </c>
      <c r="B29" t="s">
        <v>14</v>
      </c>
      <c r="C29" s="13">
        <v>41548</v>
      </c>
      <c r="D29" s="19">
        <v>2529520</v>
      </c>
      <c r="E29" s="12">
        <v>0.89</v>
      </c>
      <c r="F29">
        <f>VLOOKUP(E29*100,Map!A:B,2,0)</f>
        <v>167</v>
      </c>
      <c r="G29" s="26"/>
      <c r="H29" s="12"/>
    </row>
    <row r="30" spans="1:8" x14ac:dyDescent="0.2">
      <c r="A30" t="s">
        <v>19</v>
      </c>
      <c r="B30" t="s">
        <v>15</v>
      </c>
      <c r="C30" s="13">
        <v>41548</v>
      </c>
      <c r="D30" s="19">
        <v>2172720</v>
      </c>
      <c r="E30" s="12">
        <v>0.86</v>
      </c>
      <c r="F30">
        <f>VLOOKUP(E30*100,Map!A:B,2,0)</f>
        <v>162</v>
      </c>
      <c r="H30" s="12"/>
    </row>
    <row r="31" spans="1:8" x14ac:dyDescent="0.2">
      <c r="A31" t="s">
        <v>19</v>
      </c>
      <c r="B31" t="s">
        <v>16</v>
      </c>
      <c r="C31" s="13">
        <v>41548</v>
      </c>
      <c r="D31" s="19">
        <v>1385120</v>
      </c>
      <c r="E31" s="12">
        <v>0.92</v>
      </c>
      <c r="F31">
        <f>VLOOKUP(E31*100,Map!A:B,2,0)</f>
        <v>172</v>
      </c>
      <c r="G31" s="26"/>
      <c r="H31" s="12"/>
    </row>
    <row r="32" spans="1:8" x14ac:dyDescent="0.2">
      <c r="A32" t="s">
        <v>19</v>
      </c>
      <c r="B32" t="s">
        <v>14</v>
      </c>
      <c r="C32" s="13">
        <v>41579</v>
      </c>
      <c r="D32" s="19">
        <v>9400767.697944006</v>
      </c>
      <c r="E32" s="12">
        <v>0.73</v>
      </c>
      <c r="F32">
        <f>VLOOKUP(E32*100,Map!A:B,2,0)</f>
        <v>139</v>
      </c>
      <c r="H32" s="12"/>
    </row>
    <row r="33" spans="1:8" x14ac:dyDescent="0.2">
      <c r="A33" t="s">
        <v>19</v>
      </c>
      <c r="B33" t="s">
        <v>15</v>
      </c>
      <c r="C33" s="13">
        <v>41579</v>
      </c>
      <c r="D33" s="19">
        <v>7279323.7545795059</v>
      </c>
      <c r="E33" s="12">
        <v>0.76</v>
      </c>
      <c r="F33">
        <f>VLOOKUP(E33*100,Map!A:B,2,0)</f>
        <v>144</v>
      </c>
      <c r="G33" s="26"/>
      <c r="H33" s="12"/>
    </row>
    <row r="34" spans="1:8" x14ac:dyDescent="0.2">
      <c r="A34" t="s">
        <v>19</v>
      </c>
      <c r="B34" t="s">
        <v>16</v>
      </c>
      <c r="C34" s="13">
        <v>41579</v>
      </c>
      <c r="D34" s="19">
        <v>10575863.660187008</v>
      </c>
      <c r="E34" s="12">
        <v>0.85</v>
      </c>
      <c r="F34">
        <f>VLOOKUP(E34*100,Map!A:B,2,0)</f>
        <v>160</v>
      </c>
      <c r="H34" s="12"/>
    </row>
    <row r="35" spans="1:8" x14ac:dyDescent="0.2">
      <c r="A35" t="s">
        <v>19</v>
      </c>
      <c r="B35" t="s">
        <v>14</v>
      </c>
      <c r="C35" s="13">
        <v>41609</v>
      </c>
      <c r="D35" s="19">
        <v>6222575.7734580068</v>
      </c>
      <c r="E35" s="12">
        <v>0.63</v>
      </c>
      <c r="F35">
        <f>VLOOKUP(E35*100,Map!A:B,2,0)</f>
        <v>122</v>
      </c>
      <c r="H35" s="12"/>
    </row>
    <row r="36" spans="1:8" x14ac:dyDescent="0.2">
      <c r="A36" t="s">
        <v>19</v>
      </c>
      <c r="B36" t="s">
        <v>15</v>
      </c>
      <c r="C36" s="13">
        <v>41609</v>
      </c>
      <c r="D36" s="19">
        <v>9312350.3999999985</v>
      </c>
      <c r="E36" s="12">
        <v>0.79</v>
      </c>
      <c r="F36">
        <f>VLOOKUP(E36*100,Map!A:B,2,0)</f>
        <v>150</v>
      </c>
      <c r="H36" s="12"/>
    </row>
    <row r="37" spans="1:8" x14ac:dyDescent="0.2">
      <c r="A37" t="s">
        <v>19</v>
      </c>
      <c r="B37" t="s">
        <v>16</v>
      </c>
      <c r="C37" s="13">
        <v>41609</v>
      </c>
      <c r="D37" s="19">
        <v>4112835.867850503</v>
      </c>
      <c r="E37" s="12">
        <v>0.89</v>
      </c>
      <c r="F37">
        <f>VLOOKUP(E37*100,Map!A:B,2,0)</f>
        <v>167</v>
      </c>
      <c r="H37" s="12"/>
    </row>
    <row r="38" spans="1:8" x14ac:dyDescent="0.2">
      <c r="A38" t="s">
        <v>24</v>
      </c>
      <c r="B38" t="s">
        <v>14</v>
      </c>
      <c r="C38" s="13">
        <v>41275</v>
      </c>
      <c r="D38" s="19">
        <v>3784528.058753626</v>
      </c>
      <c r="E38" s="12">
        <v>0.74</v>
      </c>
      <c r="F38">
        <f>VLOOKUP(E38*100,Map!A:B,2,0)</f>
        <v>140</v>
      </c>
      <c r="H38" s="12"/>
    </row>
    <row r="39" spans="1:8" x14ac:dyDescent="0.2">
      <c r="A39" t="s">
        <v>24</v>
      </c>
      <c r="B39" t="s">
        <v>15</v>
      </c>
      <c r="C39" s="13">
        <v>41275</v>
      </c>
      <c r="D39" s="19">
        <v>2930484.6032928773</v>
      </c>
      <c r="E39" s="12">
        <v>0.84</v>
      </c>
      <c r="F39">
        <f>VLOOKUP(E39*100,Map!A:B,2,0)</f>
        <v>158</v>
      </c>
      <c r="H39" s="12"/>
    </row>
    <row r="40" spans="1:8" x14ac:dyDescent="0.2">
      <c r="A40" t="s">
        <v>24</v>
      </c>
      <c r="B40" t="s">
        <v>16</v>
      </c>
      <c r="C40" s="13">
        <v>41275</v>
      </c>
      <c r="D40" s="19">
        <v>4257594.0660978295</v>
      </c>
      <c r="E40" s="12">
        <v>0.88</v>
      </c>
      <c r="F40">
        <f>VLOOKUP(E40*100,Map!A:B,2,0)</f>
        <v>165</v>
      </c>
      <c r="H40" s="12"/>
    </row>
    <row r="41" spans="1:8" x14ac:dyDescent="0.2">
      <c r="A41" t="s">
        <v>24</v>
      </c>
      <c r="B41" t="s">
        <v>14</v>
      </c>
      <c r="C41" s="13">
        <v>41306</v>
      </c>
      <c r="D41" s="19">
        <v>2505062.7107318868</v>
      </c>
      <c r="E41" s="12">
        <v>0.85</v>
      </c>
      <c r="F41">
        <f>VLOOKUP(E41*100,Map!A:B,2,0)</f>
        <v>160</v>
      </c>
      <c r="H41" s="12"/>
    </row>
    <row r="42" spans="1:8" x14ac:dyDescent="0.2">
      <c r="A42" t="s">
        <v>24</v>
      </c>
      <c r="B42" t="s">
        <v>15</v>
      </c>
      <c r="C42" s="13">
        <v>41306</v>
      </c>
      <c r="D42" s="19">
        <v>3748933.333333333</v>
      </c>
      <c r="E42" s="12">
        <v>0.73</v>
      </c>
      <c r="F42">
        <f>VLOOKUP(E42*100,Map!A:B,2,0)</f>
        <v>139</v>
      </c>
      <c r="H42" s="12"/>
    </row>
    <row r="43" spans="1:8" x14ac:dyDescent="0.2">
      <c r="A43" t="s">
        <v>24</v>
      </c>
      <c r="B43" t="s">
        <v>16</v>
      </c>
      <c r="C43" s="13">
        <v>41306</v>
      </c>
      <c r="D43" s="19">
        <v>1655731.0257047114</v>
      </c>
      <c r="E43" s="12">
        <v>0.9</v>
      </c>
      <c r="F43">
        <f>VLOOKUP(E43*100,Map!A:B,2,0)</f>
        <v>169</v>
      </c>
      <c r="H43" s="12"/>
    </row>
    <row r="44" spans="1:8" x14ac:dyDescent="0.2">
      <c r="A44" t="s">
        <v>24</v>
      </c>
      <c r="B44" t="s">
        <v>14</v>
      </c>
      <c r="C44" s="13">
        <v>41334</v>
      </c>
      <c r="D44" s="19">
        <v>2705062.7107318868</v>
      </c>
      <c r="E44" s="12">
        <v>0.9</v>
      </c>
      <c r="F44">
        <f>VLOOKUP(E44*100,Map!A:B,2,0)</f>
        <v>169</v>
      </c>
      <c r="H44" s="12"/>
    </row>
    <row r="45" spans="1:8" x14ac:dyDescent="0.2">
      <c r="A45" t="s">
        <v>24</v>
      </c>
      <c r="B45" t="s">
        <v>15</v>
      </c>
      <c r="C45" s="13">
        <v>41334</v>
      </c>
      <c r="D45" s="19">
        <v>1928797.0330489152</v>
      </c>
      <c r="E45" s="12">
        <v>0.83</v>
      </c>
      <c r="F45">
        <f>VLOOKUP(E45*100,Map!A:B,2,0)</f>
        <v>157</v>
      </c>
      <c r="H45" s="12"/>
    </row>
    <row r="46" spans="1:8" x14ac:dyDescent="0.2">
      <c r="A46" t="s">
        <v>24</v>
      </c>
      <c r="B46" t="s">
        <v>16</v>
      </c>
      <c r="C46" s="13">
        <v>41334</v>
      </c>
      <c r="D46" s="19">
        <v>1383005.5555555555</v>
      </c>
      <c r="E46" s="12">
        <v>0.87</v>
      </c>
      <c r="F46">
        <f>VLOOKUP(E46*100,Map!A:B,2,0)</f>
        <v>164</v>
      </c>
      <c r="G46" s="26"/>
      <c r="H46" s="12"/>
    </row>
    <row r="47" spans="1:8" x14ac:dyDescent="0.2">
      <c r="A47" t="s">
        <v>24</v>
      </c>
      <c r="B47" t="s">
        <v>14</v>
      </c>
      <c r="C47" s="13">
        <v>41365</v>
      </c>
      <c r="D47" s="19">
        <v>723909.79246618447</v>
      </c>
      <c r="E47" s="12">
        <v>0.9</v>
      </c>
      <c r="F47">
        <f>VLOOKUP(E47*100,Map!A:B,2,0)</f>
        <v>169</v>
      </c>
      <c r="G47" s="26"/>
      <c r="H47" s="12"/>
    </row>
    <row r="48" spans="1:8" x14ac:dyDescent="0.2">
      <c r="A48" t="s">
        <v>24</v>
      </c>
      <c r="B48" t="s">
        <v>15</v>
      </c>
      <c r="C48" s="13">
        <v>41365</v>
      </c>
      <c r="D48" s="19">
        <v>6363875</v>
      </c>
      <c r="E48" s="12">
        <v>0.76</v>
      </c>
      <c r="F48">
        <f>VLOOKUP(E48*100,Map!A:B,2,0)</f>
        <v>144</v>
      </c>
      <c r="H48" s="12"/>
    </row>
    <row r="49" spans="1:8" x14ac:dyDescent="0.2">
      <c r="A49" t="s">
        <v>24</v>
      </c>
      <c r="B49" t="s">
        <v>16</v>
      </c>
      <c r="C49" s="13">
        <v>41365</v>
      </c>
      <c r="D49" s="19">
        <v>4350972.222222222</v>
      </c>
      <c r="E49" s="12">
        <v>0.89</v>
      </c>
      <c r="F49">
        <f>VLOOKUP(E49*100,Map!A:B,2,0)</f>
        <v>167</v>
      </c>
      <c r="G49" s="26"/>
      <c r="H49" s="12"/>
    </row>
    <row r="50" spans="1:8" x14ac:dyDescent="0.2">
      <c r="A50" t="s">
        <v>24</v>
      </c>
      <c r="B50" t="s">
        <v>14</v>
      </c>
      <c r="C50" s="13">
        <v>41395</v>
      </c>
      <c r="D50" s="19">
        <v>2933822.222222222</v>
      </c>
      <c r="E50" s="12">
        <v>0.68</v>
      </c>
      <c r="F50">
        <f>VLOOKUP(E50*100,Map!A:B,2,0)</f>
        <v>130</v>
      </c>
      <c r="H50" s="12"/>
    </row>
    <row r="51" spans="1:8" x14ac:dyDescent="0.2">
      <c r="A51" t="s">
        <v>24</v>
      </c>
      <c r="B51" t="s">
        <v>15</v>
      </c>
      <c r="C51" s="13">
        <v>41395</v>
      </c>
      <c r="D51" s="19">
        <v>1768900</v>
      </c>
      <c r="E51" s="12">
        <v>0.73</v>
      </c>
      <c r="F51">
        <f>VLOOKUP(E51*100,Map!A:B,2,0)</f>
        <v>139</v>
      </c>
      <c r="H51" s="12"/>
    </row>
    <row r="52" spans="1:8" x14ac:dyDescent="0.2">
      <c r="A52" t="s">
        <v>24</v>
      </c>
      <c r="B52" t="s">
        <v>16</v>
      </c>
      <c r="C52" s="13">
        <v>41395</v>
      </c>
      <c r="D52" s="19">
        <v>6250766.666666667</v>
      </c>
      <c r="E52" s="12">
        <v>0.79</v>
      </c>
      <c r="F52">
        <f>VLOOKUP(E52*100,Map!A:B,2,0)</f>
        <v>150</v>
      </c>
      <c r="H52" s="12"/>
    </row>
    <row r="53" spans="1:8" x14ac:dyDescent="0.2">
      <c r="A53" t="s">
        <v>24</v>
      </c>
      <c r="B53" t="s">
        <v>14</v>
      </c>
      <c r="C53" s="13">
        <v>41426</v>
      </c>
      <c r="D53" s="19">
        <v>3074244.4444444445</v>
      </c>
      <c r="E53" s="12">
        <v>0.94000000000000006</v>
      </c>
      <c r="F53">
        <f>VLOOKUP(E53*100,Map!A:B,2,0)</f>
        <v>175</v>
      </c>
      <c r="G53" s="26"/>
      <c r="H53" s="12"/>
    </row>
    <row r="54" spans="1:8" x14ac:dyDescent="0.2">
      <c r="A54" t="s">
        <v>24</v>
      </c>
      <c r="B54" t="s">
        <v>15</v>
      </c>
      <c r="C54" s="13">
        <v>41426</v>
      </c>
      <c r="D54" s="19">
        <v>1686933.3333333333</v>
      </c>
      <c r="E54" s="12">
        <v>0.9</v>
      </c>
      <c r="F54">
        <f>VLOOKUP(E54*100,Map!A:B,2,0)</f>
        <v>169</v>
      </c>
      <c r="G54" s="26"/>
      <c r="H54" s="12"/>
    </row>
    <row r="55" spans="1:8" x14ac:dyDescent="0.2">
      <c r="A55" t="s">
        <v>24</v>
      </c>
      <c r="B55" t="s">
        <v>16</v>
      </c>
      <c r="C55" s="13">
        <v>41426</v>
      </c>
      <c r="D55" s="19">
        <v>513155.55555555556</v>
      </c>
      <c r="E55" s="12">
        <v>0.89</v>
      </c>
      <c r="F55">
        <f>VLOOKUP(E55*100,Map!A:B,2,0)</f>
        <v>167</v>
      </c>
      <c r="H55" s="12"/>
    </row>
    <row r="56" spans="1:8" x14ac:dyDescent="0.2">
      <c r="A56" t="s">
        <v>24</v>
      </c>
      <c r="B56" t="s">
        <v>14</v>
      </c>
      <c r="C56" s="13">
        <v>41456</v>
      </c>
      <c r="D56" s="19">
        <v>1134700</v>
      </c>
      <c r="E56" s="12">
        <v>0.7</v>
      </c>
      <c r="F56">
        <f>VLOOKUP(E56*100,Map!A:B,2,0)</f>
        <v>134</v>
      </c>
      <c r="G56" s="26"/>
      <c r="H56" s="12"/>
    </row>
    <row r="57" spans="1:8" x14ac:dyDescent="0.2">
      <c r="A57" t="s">
        <v>24</v>
      </c>
      <c r="B57" t="s">
        <v>15</v>
      </c>
      <c r="C57" s="13">
        <v>41456</v>
      </c>
      <c r="D57" s="19">
        <v>2130133.3333333335</v>
      </c>
      <c r="E57" s="12">
        <v>0.85</v>
      </c>
      <c r="F57">
        <f>VLOOKUP(E57*100,Map!A:B,2,0)</f>
        <v>160</v>
      </c>
      <c r="H57" s="12"/>
    </row>
    <row r="58" spans="1:8" x14ac:dyDescent="0.2">
      <c r="A58" t="s">
        <v>24</v>
      </c>
      <c r="B58" t="s">
        <v>16</v>
      </c>
      <c r="C58" s="13">
        <v>41456</v>
      </c>
      <c r="D58" s="19">
        <v>8005000</v>
      </c>
      <c r="E58" s="12">
        <v>0.76</v>
      </c>
      <c r="F58">
        <f>VLOOKUP(E58*100,Map!A:B,2,0)</f>
        <v>144</v>
      </c>
      <c r="G58" s="26"/>
      <c r="H58" s="12"/>
    </row>
    <row r="59" spans="1:8" x14ac:dyDescent="0.2">
      <c r="A59" t="s">
        <v>24</v>
      </c>
      <c r="B59" t="s">
        <v>14</v>
      </c>
      <c r="C59" s="13">
        <v>41487</v>
      </c>
      <c r="D59" s="19">
        <v>6136177.777777778</v>
      </c>
      <c r="E59" s="12">
        <v>0.89</v>
      </c>
      <c r="F59">
        <f>VLOOKUP(E59*100,Map!A:B,2,0)</f>
        <v>167</v>
      </c>
      <c r="H59" s="12"/>
    </row>
    <row r="60" spans="1:8" x14ac:dyDescent="0.2">
      <c r="A60" t="s">
        <v>24</v>
      </c>
      <c r="B60" t="s">
        <v>15</v>
      </c>
      <c r="C60" s="13">
        <v>41487</v>
      </c>
      <c r="D60" s="19">
        <v>7363855.555555555</v>
      </c>
      <c r="E60" s="12">
        <v>0.9</v>
      </c>
      <c r="F60">
        <f>VLOOKUP(E60*100,Map!A:B,2,0)</f>
        <v>169</v>
      </c>
      <c r="H60" s="12"/>
    </row>
    <row r="61" spans="1:8" x14ac:dyDescent="0.2">
      <c r="A61" t="s">
        <v>24</v>
      </c>
      <c r="B61" t="s">
        <v>16</v>
      </c>
      <c r="C61" s="13">
        <v>41487</v>
      </c>
      <c r="D61" s="19">
        <v>1563000</v>
      </c>
      <c r="E61" s="12">
        <v>0.71</v>
      </c>
      <c r="F61">
        <f>VLOOKUP(E61*100,Map!A:B,2,0)</f>
        <v>136</v>
      </c>
      <c r="G61" s="26"/>
      <c r="H61" s="12"/>
    </row>
    <row r="62" spans="1:8" x14ac:dyDescent="0.2">
      <c r="A62" t="s">
        <v>24</v>
      </c>
      <c r="B62" t="s">
        <v>14</v>
      </c>
      <c r="C62" s="13">
        <v>41518</v>
      </c>
      <c r="D62" s="19">
        <v>5645733.333333333</v>
      </c>
      <c r="E62" s="12">
        <v>0.85</v>
      </c>
      <c r="F62">
        <f>VLOOKUP(E62*100,Map!A:B,2,0)</f>
        <v>160</v>
      </c>
      <c r="H62" s="12"/>
    </row>
    <row r="63" spans="1:8" x14ac:dyDescent="0.2">
      <c r="A63" t="s">
        <v>24</v>
      </c>
      <c r="B63" t="s">
        <v>15</v>
      </c>
      <c r="C63" s="13">
        <v>41518</v>
      </c>
      <c r="D63" s="19">
        <v>2307666.6666666665</v>
      </c>
      <c r="E63" s="12">
        <v>0.87</v>
      </c>
      <c r="F63">
        <f>VLOOKUP(E63*100,Map!A:B,2,0)</f>
        <v>164</v>
      </c>
      <c r="H63" s="12"/>
    </row>
    <row r="64" spans="1:8" x14ac:dyDescent="0.2">
      <c r="A64" t="s">
        <v>24</v>
      </c>
      <c r="B64" t="s">
        <v>16</v>
      </c>
      <c r="C64" s="13">
        <v>41518</v>
      </c>
      <c r="D64" s="19">
        <v>527200</v>
      </c>
      <c r="E64" s="12">
        <v>0.93</v>
      </c>
      <c r="F64">
        <f>VLOOKUP(E64*100,Map!A:B,2,0)</f>
        <v>174</v>
      </c>
      <c r="G64" s="26"/>
      <c r="H64" s="12"/>
    </row>
    <row r="65" spans="1:8" x14ac:dyDescent="0.2">
      <c r="A65" t="s">
        <v>24</v>
      </c>
      <c r="B65" t="s">
        <v>14</v>
      </c>
      <c r="C65" s="13">
        <v>41548</v>
      </c>
      <c r="D65" s="19">
        <v>1405288.8888888888</v>
      </c>
      <c r="E65" s="12">
        <v>0.92</v>
      </c>
      <c r="F65">
        <f>VLOOKUP(E65*100,Map!A:B,2,0)</f>
        <v>172</v>
      </c>
      <c r="G65" s="26"/>
      <c r="H65" s="12"/>
    </row>
    <row r="66" spans="1:8" x14ac:dyDescent="0.2">
      <c r="A66" t="s">
        <v>24</v>
      </c>
      <c r="B66" t="s">
        <v>15</v>
      </c>
      <c r="C66" s="13">
        <v>41548</v>
      </c>
      <c r="D66" s="19">
        <v>1207066.6666666667</v>
      </c>
      <c r="E66" s="12">
        <v>0.89</v>
      </c>
      <c r="F66">
        <f>VLOOKUP(E66*100,Map!A:B,2,0)</f>
        <v>167</v>
      </c>
      <c r="H66" s="12"/>
    </row>
    <row r="67" spans="1:8" x14ac:dyDescent="0.2">
      <c r="A67" t="s">
        <v>24</v>
      </c>
      <c r="B67" t="s">
        <v>16</v>
      </c>
      <c r="C67" s="13">
        <v>41548</v>
      </c>
      <c r="D67" s="19">
        <v>769511.11111111112</v>
      </c>
      <c r="E67" s="12">
        <v>0.9</v>
      </c>
      <c r="F67">
        <f>VLOOKUP(E67*100,Map!A:B,2,0)</f>
        <v>169</v>
      </c>
      <c r="H67" s="12"/>
    </row>
    <row r="68" spans="1:8" x14ac:dyDescent="0.2">
      <c r="A68" t="s">
        <v>24</v>
      </c>
      <c r="B68" t="s">
        <v>14</v>
      </c>
      <c r="C68" s="13">
        <v>41579</v>
      </c>
      <c r="D68" s="19">
        <v>5222648.7210800033</v>
      </c>
      <c r="E68" s="12">
        <v>0.76</v>
      </c>
      <c r="F68">
        <f>VLOOKUP(E68*100,Map!A:B,2,0)</f>
        <v>144</v>
      </c>
      <c r="H68" s="12"/>
    </row>
    <row r="69" spans="1:8" x14ac:dyDescent="0.2">
      <c r="A69" t="s">
        <v>24</v>
      </c>
      <c r="B69" t="s">
        <v>15</v>
      </c>
      <c r="C69" s="13">
        <v>41579</v>
      </c>
      <c r="D69" s="19">
        <v>4044068.7525441698</v>
      </c>
      <c r="E69" s="12">
        <v>0.87</v>
      </c>
      <c r="F69">
        <f>VLOOKUP(E69*100,Map!A:B,2,0)</f>
        <v>164</v>
      </c>
      <c r="G69" s="26"/>
      <c r="H69" s="12"/>
    </row>
    <row r="70" spans="1:8" x14ac:dyDescent="0.2">
      <c r="A70" t="s">
        <v>24</v>
      </c>
      <c r="B70" t="s">
        <v>16</v>
      </c>
      <c r="C70" s="13">
        <v>41579</v>
      </c>
      <c r="D70" s="19">
        <v>5875479.811215004</v>
      </c>
      <c r="E70" s="12">
        <v>0.88</v>
      </c>
      <c r="F70">
        <f>VLOOKUP(E70*100,Map!A:B,2,0)</f>
        <v>165</v>
      </c>
      <c r="H70" s="12"/>
    </row>
    <row r="71" spans="1:8" x14ac:dyDescent="0.2">
      <c r="A71" t="s">
        <v>24</v>
      </c>
      <c r="B71" t="s">
        <v>14</v>
      </c>
      <c r="C71" s="13">
        <v>41609</v>
      </c>
      <c r="D71" s="19">
        <v>3456986.5408100039</v>
      </c>
      <c r="E71" s="12">
        <v>0.66</v>
      </c>
      <c r="F71">
        <f>VLOOKUP(E71*100,Map!A:B,2,0)</f>
        <v>127</v>
      </c>
      <c r="H71" s="12"/>
    </row>
    <row r="72" spans="1:8" x14ac:dyDescent="0.2">
      <c r="A72" t="s">
        <v>24</v>
      </c>
      <c r="B72" t="s">
        <v>15</v>
      </c>
      <c r="C72" s="13">
        <v>41609</v>
      </c>
      <c r="D72" s="19">
        <v>5173527.9999999991</v>
      </c>
      <c r="E72" s="12">
        <v>0.82000000000000006</v>
      </c>
      <c r="F72">
        <f>VLOOKUP(E72*100,Map!A:B,2,0)</f>
        <v>155</v>
      </c>
      <c r="H72" s="12"/>
    </row>
    <row r="73" spans="1:8" x14ac:dyDescent="0.2">
      <c r="A73" t="s">
        <v>24</v>
      </c>
      <c r="B73" t="s">
        <v>16</v>
      </c>
      <c r="C73" s="13">
        <v>41609</v>
      </c>
      <c r="D73" s="19">
        <v>2284908.8154725018</v>
      </c>
      <c r="E73" s="12">
        <v>0.81</v>
      </c>
      <c r="F73">
        <f>VLOOKUP(E73*100,Map!A:B,2,0)</f>
        <v>154</v>
      </c>
      <c r="G73" s="26"/>
      <c r="H73" s="12"/>
    </row>
    <row r="74" spans="1:8" x14ac:dyDescent="0.2">
      <c r="A74" t="s">
        <v>20</v>
      </c>
      <c r="B74" t="s">
        <v>14</v>
      </c>
      <c r="C74" s="13">
        <v>41275</v>
      </c>
      <c r="D74" s="19">
        <v>5109112.8793173954</v>
      </c>
      <c r="E74" s="12">
        <v>0.8</v>
      </c>
      <c r="F74">
        <f>VLOOKUP(E74*100,Map!A:B,2,0)</f>
        <v>152</v>
      </c>
      <c r="H74" s="12"/>
    </row>
    <row r="75" spans="1:8" x14ac:dyDescent="0.2">
      <c r="A75" t="s">
        <v>20</v>
      </c>
      <c r="B75" t="s">
        <v>15</v>
      </c>
      <c r="C75" s="13">
        <v>41275</v>
      </c>
      <c r="D75" s="19">
        <v>3956154.2144453842</v>
      </c>
      <c r="E75" s="12">
        <v>0.9</v>
      </c>
      <c r="F75">
        <f>VLOOKUP(E75*100,Map!A:B,2,0)</f>
        <v>169</v>
      </c>
      <c r="H75" s="12"/>
    </row>
    <row r="76" spans="1:8" x14ac:dyDescent="0.2">
      <c r="A76" t="s">
        <v>20</v>
      </c>
      <c r="B76" t="s">
        <v>16</v>
      </c>
      <c r="C76" s="13">
        <v>41275</v>
      </c>
      <c r="D76" s="19">
        <v>5747751.9892320707</v>
      </c>
      <c r="E76" s="12">
        <v>0.89</v>
      </c>
      <c r="F76">
        <f>VLOOKUP(E76*100,Map!A:B,2,0)</f>
        <v>167</v>
      </c>
      <c r="G76" s="26"/>
      <c r="H76" s="12"/>
    </row>
    <row r="77" spans="1:8" x14ac:dyDescent="0.2">
      <c r="A77" t="s">
        <v>20</v>
      </c>
      <c r="B77" t="s">
        <v>14</v>
      </c>
      <c r="C77" s="13">
        <v>41306</v>
      </c>
      <c r="D77" s="19">
        <v>3381834.6594880475</v>
      </c>
      <c r="E77" s="12">
        <v>0.71</v>
      </c>
      <c r="F77">
        <f>VLOOKUP(E77*100,Map!A:B,2,0)</f>
        <v>136</v>
      </c>
      <c r="G77" s="26"/>
      <c r="H77" s="12"/>
    </row>
    <row r="78" spans="1:8" x14ac:dyDescent="0.2">
      <c r="A78" t="s">
        <v>20</v>
      </c>
      <c r="B78" t="s">
        <v>15</v>
      </c>
      <c r="C78" s="13">
        <v>41306</v>
      </c>
      <c r="D78" s="19">
        <v>5061060</v>
      </c>
      <c r="E78" s="12">
        <v>0.79</v>
      </c>
      <c r="F78">
        <f>VLOOKUP(E78*100,Map!A:B,2,0)</f>
        <v>150</v>
      </c>
      <c r="H78" s="12"/>
    </row>
    <row r="79" spans="1:8" x14ac:dyDescent="0.2">
      <c r="A79" t="s">
        <v>20</v>
      </c>
      <c r="B79" t="s">
        <v>16</v>
      </c>
      <c r="C79" s="13">
        <v>41306</v>
      </c>
      <c r="D79" s="19">
        <v>2235236.8847013605</v>
      </c>
      <c r="E79" s="12">
        <v>0.91</v>
      </c>
      <c r="F79">
        <f>VLOOKUP(E79*100,Map!A:B,2,0)</f>
        <v>171</v>
      </c>
      <c r="G79" s="26"/>
      <c r="H79" s="12"/>
    </row>
    <row r="80" spans="1:8" x14ac:dyDescent="0.2">
      <c r="A80" t="s">
        <v>20</v>
      </c>
      <c r="B80" t="s">
        <v>14</v>
      </c>
      <c r="C80" s="13">
        <v>41334</v>
      </c>
      <c r="D80" s="19">
        <v>3651834.6594880475</v>
      </c>
      <c r="E80" s="12">
        <v>0.91</v>
      </c>
      <c r="F80">
        <f>VLOOKUP(E80*100,Map!A:B,2,0)</f>
        <v>171</v>
      </c>
      <c r="G80" s="26"/>
      <c r="H80" s="12"/>
    </row>
    <row r="81" spans="1:8" x14ac:dyDescent="0.2">
      <c r="A81" t="s">
        <v>20</v>
      </c>
      <c r="B81" t="s">
        <v>15</v>
      </c>
      <c r="C81" s="13">
        <v>41334</v>
      </c>
      <c r="D81" s="19">
        <v>2603875.9946160354</v>
      </c>
      <c r="E81" s="12">
        <v>0.89</v>
      </c>
      <c r="F81">
        <f>VLOOKUP(E81*100,Map!A:B,2,0)</f>
        <v>167</v>
      </c>
      <c r="H81" s="12"/>
    </row>
    <row r="82" spans="1:8" x14ac:dyDescent="0.2">
      <c r="A82" t="s">
        <v>20</v>
      </c>
      <c r="B82" t="s">
        <v>16</v>
      </c>
      <c r="C82" s="13">
        <v>41334</v>
      </c>
      <c r="D82" s="19">
        <v>1867057.5</v>
      </c>
      <c r="E82" s="12">
        <v>0.93</v>
      </c>
      <c r="F82">
        <f>VLOOKUP(E82*100,Map!A:B,2,0)</f>
        <v>174</v>
      </c>
      <c r="G82" s="26"/>
      <c r="H82" s="12"/>
    </row>
    <row r="83" spans="1:8" x14ac:dyDescent="0.2">
      <c r="A83" t="s">
        <v>20</v>
      </c>
      <c r="B83" t="s">
        <v>14</v>
      </c>
      <c r="C83" s="13">
        <v>41365</v>
      </c>
      <c r="D83" s="19">
        <v>977278.21982934908</v>
      </c>
      <c r="E83" s="12">
        <v>0.87</v>
      </c>
      <c r="F83">
        <f>VLOOKUP(E83*100,Map!A:B,2,0)</f>
        <v>164</v>
      </c>
      <c r="H83" s="12"/>
    </row>
    <row r="84" spans="1:8" x14ac:dyDescent="0.2">
      <c r="A84" t="s">
        <v>20</v>
      </c>
      <c r="B84" t="s">
        <v>15</v>
      </c>
      <c r="C84" s="13">
        <v>41365</v>
      </c>
      <c r="D84" s="19">
        <v>8591231.25</v>
      </c>
      <c r="E84" s="12">
        <v>0.82000000000000006</v>
      </c>
      <c r="F84">
        <f>VLOOKUP(E84*100,Map!A:B,2,0)</f>
        <v>155</v>
      </c>
      <c r="H84" s="12"/>
    </row>
    <row r="85" spans="1:8" x14ac:dyDescent="0.2">
      <c r="A85" t="s">
        <v>20</v>
      </c>
      <c r="B85" t="s">
        <v>16</v>
      </c>
      <c r="C85" s="13">
        <v>41365</v>
      </c>
      <c r="D85" s="19">
        <v>5873812.5</v>
      </c>
      <c r="E85" s="12">
        <v>0.8</v>
      </c>
      <c r="F85">
        <f>VLOOKUP(E85*100,Map!A:B,2,0)</f>
        <v>152</v>
      </c>
      <c r="H85" s="12"/>
    </row>
    <row r="86" spans="1:8" x14ac:dyDescent="0.2">
      <c r="A86" t="s">
        <v>20</v>
      </c>
      <c r="B86" t="s">
        <v>14</v>
      </c>
      <c r="C86" s="13">
        <v>41395</v>
      </c>
      <c r="D86" s="19">
        <v>3960660</v>
      </c>
      <c r="E86" s="12">
        <v>0.74</v>
      </c>
      <c r="F86">
        <f>VLOOKUP(E86*100,Map!A:B,2,0)</f>
        <v>140</v>
      </c>
      <c r="H86" s="12"/>
    </row>
    <row r="87" spans="1:8" x14ac:dyDescent="0.2">
      <c r="A87" t="s">
        <v>20</v>
      </c>
      <c r="B87" t="s">
        <v>15</v>
      </c>
      <c r="C87" s="13">
        <v>41395</v>
      </c>
      <c r="D87" s="19">
        <v>2388015</v>
      </c>
      <c r="E87" s="12">
        <v>0.79</v>
      </c>
      <c r="F87">
        <f>VLOOKUP(E87*100,Map!A:B,2,0)</f>
        <v>150</v>
      </c>
      <c r="H87" s="12"/>
    </row>
    <row r="88" spans="1:8" x14ac:dyDescent="0.2">
      <c r="A88" t="s">
        <v>20</v>
      </c>
      <c r="B88" t="s">
        <v>16</v>
      </c>
      <c r="C88" s="13">
        <v>41395</v>
      </c>
      <c r="D88" s="19">
        <v>8438535</v>
      </c>
      <c r="E88" s="12">
        <v>0.89</v>
      </c>
      <c r="F88">
        <f>VLOOKUP(E88*100,Map!A:B,2,0)</f>
        <v>167</v>
      </c>
      <c r="H88" s="12"/>
    </row>
    <row r="89" spans="1:8" x14ac:dyDescent="0.2">
      <c r="A89" t="s">
        <v>20</v>
      </c>
      <c r="B89" t="s">
        <v>14</v>
      </c>
      <c r="C89" s="13">
        <v>41426</v>
      </c>
      <c r="D89" s="19">
        <v>4150230</v>
      </c>
      <c r="E89" s="12">
        <v>0.82000000000000006</v>
      </c>
      <c r="F89">
        <f>VLOOKUP(E89*100,Map!A:B,2,0)</f>
        <v>155</v>
      </c>
      <c r="G89" s="26"/>
      <c r="H89" s="12"/>
    </row>
    <row r="90" spans="1:8" x14ac:dyDescent="0.2">
      <c r="A90" t="s">
        <v>20</v>
      </c>
      <c r="B90" t="s">
        <v>15</v>
      </c>
      <c r="C90" s="13">
        <v>41426</v>
      </c>
      <c r="D90" s="19">
        <v>2277360</v>
      </c>
      <c r="E90" s="12">
        <v>0.9</v>
      </c>
      <c r="F90">
        <f>VLOOKUP(E90*100,Map!A:B,2,0)</f>
        <v>169</v>
      </c>
      <c r="H90" s="12"/>
    </row>
    <row r="91" spans="1:8" x14ac:dyDescent="0.2">
      <c r="A91" t="s">
        <v>20</v>
      </c>
      <c r="B91" t="s">
        <v>16</v>
      </c>
      <c r="C91" s="13">
        <v>41426</v>
      </c>
      <c r="D91" s="19">
        <v>692760</v>
      </c>
      <c r="E91" s="12">
        <v>0.85</v>
      </c>
      <c r="F91">
        <f>VLOOKUP(E91*100,Map!A:B,2,0)</f>
        <v>160</v>
      </c>
      <c r="G91" s="26"/>
      <c r="H91" s="12"/>
    </row>
    <row r="92" spans="1:8" x14ac:dyDescent="0.2">
      <c r="A92" t="s">
        <v>20</v>
      </c>
      <c r="B92" t="s">
        <v>14</v>
      </c>
      <c r="C92" s="13">
        <v>41456</v>
      </c>
      <c r="D92" s="19">
        <v>1531845</v>
      </c>
      <c r="E92" s="12">
        <v>0.9</v>
      </c>
      <c r="F92">
        <f>VLOOKUP(E92*100,Map!A:B,2,0)</f>
        <v>169</v>
      </c>
      <c r="H92" s="12"/>
    </row>
    <row r="93" spans="1:8" x14ac:dyDescent="0.2">
      <c r="A93" t="s">
        <v>20</v>
      </c>
      <c r="B93" t="s">
        <v>15</v>
      </c>
      <c r="C93" s="13">
        <v>41456</v>
      </c>
      <c r="D93" s="19">
        <v>2875680</v>
      </c>
      <c r="E93" s="12">
        <v>0.83</v>
      </c>
      <c r="F93">
        <f>VLOOKUP(E93*100,Map!A:B,2,0)</f>
        <v>157</v>
      </c>
      <c r="H93" s="12"/>
    </row>
    <row r="94" spans="1:8" x14ac:dyDescent="0.2">
      <c r="A94" t="s">
        <v>20</v>
      </c>
      <c r="B94" t="s">
        <v>16</v>
      </c>
      <c r="C94" s="13">
        <v>41456</v>
      </c>
      <c r="D94" s="19">
        <v>10806750</v>
      </c>
      <c r="E94" s="12">
        <v>0.88</v>
      </c>
      <c r="F94">
        <f>VLOOKUP(E94*100,Map!A:B,2,0)</f>
        <v>165</v>
      </c>
      <c r="G94" s="26"/>
      <c r="H94" s="12"/>
    </row>
    <row r="95" spans="1:8" x14ac:dyDescent="0.2">
      <c r="A95" t="s">
        <v>20</v>
      </c>
      <c r="B95" t="s">
        <v>14</v>
      </c>
      <c r="C95" s="13">
        <v>41487</v>
      </c>
      <c r="D95" s="19">
        <v>8283840</v>
      </c>
      <c r="E95" s="12">
        <v>0.85</v>
      </c>
      <c r="F95">
        <f>VLOOKUP(E95*100,Map!A:B,2,0)</f>
        <v>160</v>
      </c>
      <c r="G95" s="26"/>
      <c r="H95" s="12"/>
    </row>
    <row r="96" spans="1:8" x14ac:dyDescent="0.2">
      <c r="A96" t="s">
        <v>20</v>
      </c>
      <c r="B96" t="s">
        <v>15</v>
      </c>
      <c r="C96" s="13">
        <v>41487</v>
      </c>
      <c r="D96" s="19">
        <v>9941205</v>
      </c>
      <c r="E96" s="12">
        <v>0.86</v>
      </c>
      <c r="F96">
        <f>VLOOKUP(E96*100,Map!A:B,2,0)</f>
        <v>162</v>
      </c>
      <c r="G96" s="26"/>
      <c r="H96" s="12"/>
    </row>
    <row r="97" spans="1:8" x14ac:dyDescent="0.2">
      <c r="A97" t="s">
        <v>20</v>
      </c>
      <c r="B97" t="s">
        <v>16</v>
      </c>
      <c r="C97" s="13">
        <v>41487</v>
      </c>
      <c r="D97" s="19">
        <v>2110050</v>
      </c>
      <c r="E97" s="12">
        <v>0.89</v>
      </c>
      <c r="F97">
        <f>VLOOKUP(E97*100,Map!A:B,2,0)</f>
        <v>167</v>
      </c>
      <c r="G97" s="26"/>
      <c r="H97" s="12"/>
    </row>
    <row r="98" spans="1:8" x14ac:dyDescent="0.2">
      <c r="A98" t="s">
        <v>20</v>
      </c>
      <c r="B98" t="s">
        <v>14</v>
      </c>
      <c r="C98" s="13">
        <v>41518</v>
      </c>
      <c r="D98" s="19">
        <v>7621740</v>
      </c>
      <c r="E98" s="12">
        <v>0.86</v>
      </c>
      <c r="F98">
        <f>VLOOKUP(E98*100,Map!A:B,2,0)</f>
        <v>162</v>
      </c>
      <c r="H98" s="12"/>
    </row>
    <row r="99" spans="1:8" x14ac:dyDescent="0.2">
      <c r="A99" t="s">
        <v>20</v>
      </c>
      <c r="B99" t="s">
        <v>15</v>
      </c>
      <c r="C99" s="13">
        <v>41518</v>
      </c>
      <c r="D99" s="19">
        <v>3115350</v>
      </c>
      <c r="E99" s="12">
        <v>0.83</v>
      </c>
      <c r="F99">
        <f>VLOOKUP(E99*100,Map!A:B,2,0)</f>
        <v>157</v>
      </c>
      <c r="G99" s="26"/>
      <c r="H99" s="12"/>
    </row>
    <row r="100" spans="1:8" x14ac:dyDescent="0.2">
      <c r="A100" t="s">
        <v>20</v>
      </c>
      <c r="B100" t="s">
        <v>16</v>
      </c>
      <c r="C100" s="13">
        <v>41518</v>
      </c>
      <c r="D100" s="19">
        <v>711720</v>
      </c>
      <c r="E100" s="12">
        <v>0.84</v>
      </c>
      <c r="F100">
        <f>VLOOKUP(E100*100,Map!A:B,2,0)</f>
        <v>158</v>
      </c>
      <c r="H100" s="12"/>
    </row>
    <row r="101" spans="1:8" x14ac:dyDescent="0.2">
      <c r="A101" t="s">
        <v>20</v>
      </c>
      <c r="B101" t="s">
        <v>14</v>
      </c>
      <c r="C101" s="13">
        <v>41548</v>
      </c>
      <c r="D101" s="19">
        <v>1897140</v>
      </c>
      <c r="E101" s="12">
        <v>0.8</v>
      </c>
      <c r="F101">
        <f>VLOOKUP(E101*100,Map!A:B,2,0)</f>
        <v>152</v>
      </c>
      <c r="H101" s="12"/>
    </row>
    <row r="102" spans="1:8" x14ac:dyDescent="0.2">
      <c r="A102" t="s">
        <v>20</v>
      </c>
      <c r="B102" t="s">
        <v>15</v>
      </c>
      <c r="C102" s="13">
        <v>41548</v>
      </c>
      <c r="D102" s="19">
        <v>1629540</v>
      </c>
      <c r="E102" s="12">
        <v>0.85</v>
      </c>
      <c r="F102">
        <f>VLOOKUP(E102*100,Map!A:B,2,0)</f>
        <v>160</v>
      </c>
      <c r="G102" s="26"/>
      <c r="H102" s="12"/>
    </row>
    <row r="103" spans="1:8" x14ac:dyDescent="0.2">
      <c r="A103" t="s">
        <v>20</v>
      </c>
      <c r="B103" t="s">
        <v>16</v>
      </c>
      <c r="C103" s="13">
        <v>41548</v>
      </c>
      <c r="D103" s="19">
        <v>1038840</v>
      </c>
      <c r="E103" s="12">
        <v>0.86</v>
      </c>
      <c r="F103">
        <f>VLOOKUP(E103*100,Map!A:B,2,0)</f>
        <v>162</v>
      </c>
      <c r="G103" s="26"/>
      <c r="H103" s="12"/>
    </row>
    <row r="104" spans="1:8" x14ac:dyDescent="0.2">
      <c r="A104" t="s">
        <v>20</v>
      </c>
      <c r="B104" t="s">
        <v>14</v>
      </c>
      <c r="C104" s="13">
        <v>41579</v>
      </c>
      <c r="D104" s="19">
        <v>7050575.773458004</v>
      </c>
      <c r="E104" s="12">
        <v>0.82000000000000006</v>
      </c>
      <c r="F104">
        <f>VLOOKUP(E104*100,Map!A:B,2,0)</f>
        <v>155</v>
      </c>
      <c r="H104" s="12"/>
    </row>
    <row r="105" spans="1:8" x14ac:dyDescent="0.2">
      <c r="A105" t="s">
        <v>20</v>
      </c>
      <c r="B105" t="s">
        <v>15</v>
      </c>
      <c r="C105" s="13">
        <v>41579</v>
      </c>
      <c r="D105" s="19">
        <v>5459492.8159346292</v>
      </c>
      <c r="E105" s="12">
        <v>0.79</v>
      </c>
      <c r="F105">
        <f>VLOOKUP(E105*100,Map!A:B,2,0)</f>
        <v>150</v>
      </c>
      <c r="H105" s="12"/>
    </row>
    <row r="106" spans="1:8" x14ac:dyDescent="0.2">
      <c r="A106" t="s">
        <v>20</v>
      </c>
      <c r="B106" t="s">
        <v>16</v>
      </c>
      <c r="C106" s="13">
        <v>41579</v>
      </c>
      <c r="D106" s="19">
        <v>7931897.7451402564</v>
      </c>
      <c r="E106" s="12">
        <v>0.84</v>
      </c>
      <c r="F106">
        <f>VLOOKUP(E106*100,Map!A:B,2,0)</f>
        <v>158</v>
      </c>
      <c r="G106" s="26"/>
      <c r="H106" s="12"/>
    </row>
    <row r="107" spans="1:8" x14ac:dyDescent="0.2">
      <c r="A107" t="s">
        <v>20</v>
      </c>
      <c r="B107" t="s">
        <v>14</v>
      </c>
      <c r="C107" s="13">
        <v>41609</v>
      </c>
      <c r="D107" s="19">
        <v>4666931.8300935049</v>
      </c>
      <c r="E107" s="12">
        <v>0.72</v>
      </c>
      <c r="F107">
        <f>VLOOKUP(E107*100,Map!A:B,2,0)</f>
        <v>137</v>
      </c>
      <c r="H107" s="12"/>
    </row>
    <row r="108" spans="1:8" x14ac:dyDescent="0.2">
      <c r="A108" t="s">
        <v>20</v>
      </c>
      <c r="B108" t="s">
        <v>15</v>
      </c>
      <c r="C108" s="13">
        <v>41609</v>
      </c>
      <c r="D108" s="19">
        <v>6984262.7999999989</v>
      </c>
      <c r="E108" s="12">
        <v>0.78</v>
      </c>
      <c r="F108">
        <f>VLOOKUP(E108*100,Map!A:B,2,0)</f>
        <v>148</v>
      </c>
      <c r="H108" s="12"/>
    </row>
    <row r="109" spans="1:8" x14ac:dyDescent="0.2">
      <c r="A109" t="s">
        <v>20</v>
      </c>
      <c r="B109" t="s">
        <v>16</v>
      </c>
      <c r="C109" s="13">
        <v>41609</v>
      </c>
      <c r="D109" s="19">
        <v>3084626.9008878772</v>
      </c>
      <c r="E109" s="12">
        <v>0.88</v>
      </c>
      <c r="F109">
        <f>VLOOKUP(E109*100,Map!A:B,2,0)</f>
        <v>165</v>
      </c>
      <c r="G109" s="26"/>
      <c r="H109" s="12"/>
    </row>
    <row r="110" spans="1:8" x14ac:dyDescent="0.2">
      <c r="H110" s="12"/>
    </row>
    <row r="111" spans="1:8" x14ac:dyDescent="0.2">
      <c r="H111" s="12"/>
    </row>
    <row r="112" spans="1:8" x14ac:dyDescent="0.2">
      <c r="H112" s="12"/>
    </row>
    <row r="113" spans="8:8" x14ac:dyDescent="0.2">
      <c r="H113" s="12"/>
    </row>
    <row r="114" spans="8:8" x14ac:dyDescent="0.2">
      <c r="H114" s="12"/>
    </row>
    <row r="115" spans="8:8" x14ac:dyDescent="0.2">
      <c r="H115" s="12"/>
    </row>
    <row r="116" spans="8:8" x14ac:dyDescent="0.2">
      <c r="H116" s="12"/>
    </row>
    <row r="117" spans="8:8" x14ac:dyDescent="0.2">
      <c r="H117" s="12"/>
    </row>
    <row r="118" spans="8:8" x14ac:dyDescent="0.2">
      <c r="H118" s="12"/>
    </row>
    <row r="119" spans="8:8" x14ac:dyDescent="0.2">
      <c r="H119" s="12"/>
    </row>
    <row r="120" spans="8:8" x14ac:dyDescent="0.2">
      <c r="H120" s="12"/>
    </row>
    <row r="121" spans="8:8" x14ac:dyDescent="0.2">
      <c r="H121" s="12"/>
    </row>
    <row r="122" spans="8:8" x14ac:dyDescent="0.2">
      <c r="H122" s="12"/>
    </row>
    <row r="123" spans="8:8" x14ac:dyDescent="0.2">
      <c r="H123" s="12"/>
    </row>
  </sheetData>
  <autoFilter ref="A1:F10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</sheetPr>
  <dimension ref="A1:D37"/>
  <sheetViews>
    <sheetView workbookViewId="0">
      <selection activeCell="B11" activeCellId="2" sqref="B2 B6 B11"/>
    </sheetView>
  </sheetViews>
  <sheetFormatPr defaultRowHeight="12.75" x14ac:dyDescent="0.2"/>
  <cols>
    <col min="3" max="3" width="15.28515625" customWidth="1"/>
    <col min="4" max="4" width="10" customWidth="1"/>
  </cols>
  <sheetData>
    <row r="1" spans="1:4" x14ac:dyDescent="0.2">
      <c r="A1" t="s">
        <v>8</v>
      </c>
      <c r="B1" t="s">
        <v>112</v>
      </c>
      <c r="C1" t="s">
        <v>111</v>
      </c>
      <c r="D1" t="s">
        <v>113</v>
      </c>
    </row>
    <row r="2" spans="1:4" x14ac:dyDescent="0.2">
      <c r="A2" t="s">
        <v>19</v>
      </c>
      <c r="B2" t="s">
        <v>15</v>
      </c>
      <c r="C2" t="s">
        <v>13</v>
      </c>
      <c r="D2" s="19">
        <v>1022</v>
      </c>
    </row>
    <row r="3" spans="1:4" x14ac:dyDescent="0.2">
      <c r="A3" t="s">
        <v>19</v>
      </c>
      <c r="B3" t="s">
        <v>15</v>
      </c>
      <c r="C3" t="s">
        <v>114</v>
      </c>
      <c r="D3" s="19">
        <v>140</v>
      </c>
    </row>
    <row r="4" spans="1:4" x14ac:dyDescent="0.2">
      <c r="A4" t="s">
        <v>19</v>
      </c>
      <c r="B4" t="s">
        <v>15</v>
      </c>
      <c r="C4" t="s">
        <v>109</v>
      </c>
      <c r="D4" s="19">
        <v>35</v>
      </c>
    </row>
    <row r="5" spans="1:4" x14ac:dyDescent="0.2">
      <c r="A5" t="s">
        <v>19</v>
      </c>
      <c r="B5" t="s">
        <v>15</v>
      </c>
      <c r="C5" t="s">
        <v>110</v>
      </c>
      <c r="D5" s="19">
        <v>23</v>
      </c>
    </row>
    <row r="6" spans="1:4" x14ac:dyDescent="0.2">
      <c r="A6" t="s">
        <v>19</v>
      </c>
      <c r="B6" t="s">
        <v>14</v>
      </c>
      <c r="C6" t="s">
        <v>13</v>
      </c>
      <c r="D6" s="19">
        <v>490</v>
      </c>
    </row>
    <row r="7" spans="1:4" x14ac:dyDescent="0.2">
      <c r="A7" t="s">
        <v>19</v>
      </c>
      <c r="B7" t="s">
        <v>14</v>
      </c>
      <c r="C7" t="s">
        <v>114</v>
      </c>
      <c r="D7" s="19">
        <v>120</v>
      </c>
    </row>
    <row r="8" spans="1:4" x14ac:dyDescent="0.2">
      <c r="A8" t="s">
        <v>19</v>
      </c>
      <c r="B8" t="s">
        <v>14</v>
      </c>
      <c r="C8" t="s">
        <v>109</v>
      </c>
      <c r="D8" s="19">
        <v>45</v>
      </c>
    </row>
    <row r="9" spans="1:4" x14ac:dyDescent="0.2">
      <c r="A9" t="s">
        <v>19</v>
      </c>
      <c r="B9" t="s">
        <v>14</v>
      </c>
      <c r="C9" t="s">
        <v>110</v>
      </c>
      <c r="D9" s="19">
        <v>12</v>
      </c>
    </row>
    <row r="10" spans="1:4" x14ac:dyDescent="0.2">
      <c r="A10" t="s">
        <v>19</v>
      </c>
      <c r="B10" t="s">
        <v>16</v>
      </c>
      <c r="C10" t="s">
        <v>13</v>
      </c>
      <c r="D10" s="19">
        <v>560</v>
      </c>
    </row>
    <row r="11" spans="1:4" x14ac:dyDescent="0.2">
      <c r="A11" t="s">
        <v>19</v>
      </c>
      <c r="B11" t="s">
        <v>16</v>
      </c>
      <c r="C11" t="s">
        <v>114</v>
      </c>
      <c r="D11" s="19">
        <v>58</v>
      </c>
    </row>
    <row r="12" spans="1:4" x14ac:dyDescent="0.2">
      <c r="A12" t="s">
        <v>19</v>
      </c>
      <c r="B12" t="s">
        <v>16</v>
      </c>
      <c r="C12" t="s">
        <v>109</v>
      </c>
      <c r="D12" s="19">
        <v>28</v>
      </c>
    </row>
    <row r="13" spans="1:4" x14ac:dyDescent="0.2">
      <c r="A13" t="s">
        <v>19</v>
      </c>
      <c r="B13" t="s">
        <v>16</v>
      </c>
      <c r="C13" t="s">
        <v>110</v>
      </c>
      <c r="D13" s="19">
        <v>18</v>
      </c>
    </row>
    <row r="14" spans="1:4" x14ac:dyDescent="0.2">
      <c r="A14" t="s">
        <v>24</v>
      </c>
      <c r="B14" t="s">
        <v>15</v>
      </c>
      <c r="C14" t="s">
        <v>13</v>
      </c>
      <c r="D14" s="19">
        <v>449.68</v>
      </c>
    </row>
    <row r="15" spans="1:4" x14ac:dyDescent="0.2">
      <c r="A15" t="s">
        <v>24</v>
      </c>
      <c r="B15" t="s">
        <v>15</v>
      </c>
      <c r="C15" t="s">
        <v>114</v>
      </c>
      <c r="D15" s="19">
        <v>61.6</v>
      </c>
    </row>
    <row r="16" spans="1:4" x14ac:dyDescent="0.2">
      <c r="A16" t="s">
        <v>24</v>
      </c>
      <c r="B16" t="s">
        <v>15</v>
      </c>
      <c r="C16" t="s">
        <v>109</v>
      </c>
      <c r="D16" s="19">
        <v>30</v>
      </c>
    </row>
    <row r="17" spans="1:4" x14ac:dyDescent="0.2">
      <c r="A17" t="s">
        <v>24</v>
      </c>
      <c r="B17" t="s">
        <v>15</v>
      </c>
      <c r="C17" t="s">
        <v>110</v>
      </c>
      <c r="D17" s="19">
        <v>15</v>
      </c>
    </row>
    <row r="18" spans="1:4" x14ac:dyDescent="0.2">
      <c r="A18" t="s">
        <v>24</v>
      </c>
      <c r="B18" t="s">
        <v>14</v>
      </c>
      <c r="C18" t="s">
        <v>13</v>
      </c>
      <c r="D18" s="19">
        <v>215.6</v>
      </c>
    </row>
    <row r="19" spans="1:4" x14ac:dyDescent="0.2">
      <c r="A19" t="s">
        <v>24</v>
      </c>
      <c r="B19" t="s">
        <v>14</v>
      </c>
      <c r="C19" t="s">
        <v>114</v>
      </c>
      <c r="D19" s="19">
        <v>52.8</v>
      </c>
    </row>
    <row r="20" spans="1:4" x14ac:dyDescent="0.2">
      <c r="A20" t="s">
        <v>24</v>
      </c>
      <c r="B20" t="s">
        <v>14</v>
      </c>
      <c r="C20" t="s">
        <v>109</v>
      </c>
      <c r="D20" s="19">
        <v>32</v>
      </c>
    </row>
    <row r="21" spans="1:4" x14ac:dyDescent="0.2">
      <c r="A21" t="s">
        <v>24</v>
      </c>
      <c r="B21" t="s">
        <v>14</v>
      </c>
      <c r="C21" t="s">
        <v>110</v>
      </c>
      <c r="D21" s="19">
        <v>12</v>
      </c>
    </row>
    <row r="22" spans="1:4" x14ac:dyDescent="0.2">
      <c r="A22" t="s">
        <v>24</v>
      </c>
      <c r="B22" t="s">
        <v>16</v>
      </c>
      <c r="C22" t="s">
        <v>13</v>
      </c>
      <c r="D22" s="19">
        <v>246.4</v>
      </c>
    </row>
    <row r="23" spans="1:4" x14ac:dyDescent="0.2">
      <c r="A23" t="s">
        <v>24</v>
      </c>
      <c r="B23" t="s">
        <v>16</v>
      </c>
      <c r="C23" t="s">
        <v>114</v>
      </c>
      <c r="D23" s="19">
        <v>25.52</v>
      </c>
    </row>
    <row r="24" spans="1:4" x14ac:dyDescent="0.2">
      <c r="A24" t="s">
        <v>24</v>
      </c>
      <c r="B24" t="s">
        <v>16</v>
      </c>
      <c r="C24" t="s">
        <v>109</v>
      </c>
      <c r="D24" s="19">
        <v>16</v>
      </c>
    </row>
    <row r="25" spans="1:4" x14ac:dyDescent="0.2">
      <c r="A25" t="s">
        <v>24</v>
      </c>
      <c r="B25" t="s">
        <v>16</v>
      </c>
      <c r="C25" t="s">
        <v>110</v>
      </c>
      <c r="D25" s="19">
        <v>7</v>
      </c>
    </row>
    <row r="26" spans="1:4" x14ac:dyDescent="0.2">
      <c r="A26" t="s">
        <v>20</v>
      </c>
      <c r="B26" t="s">
        <v>15</v>
      </c>
      <c r="C26" t="s">
        <v>13</v>
      </c>
      <c r="D26" s="19">
        <v>359.74400000000003</v>
      </c>
    </row>
    <row r="27" spans="1:4" x14ac:dyDescent="0.2">
      <c r="A27" t="s">
        <v>20</v>
      </c>
      <c r="B27" t="s">
        <v>15</v>
      </c>
      <c r="C27" t="s">
        <v>114</v>
      </c>
      <c r="D27" s="19">
        <v>49.28</v>
      </c>
    </row>
    <row r="28" spans="1:4" x14ac:dyDescent="0.2">
      <c r="A28" t="s">
        <v>20</v>
      </c>
      <c r="B28" t="s">
        <v>15</v>
      </c>
      <c r="C28" t="s">
        <v>109</v>
      </c>
      <c r="D28" s="19">
        <v>22</v>
      </c>
    </row>
    <row r="29" spans="1:4" x14ac:dyDescent="0.2">
      <c r="A29" t="s">
        <v>20</v>
      </c>
      <c r="B29" t="s">
        <v>15</v>
      </c>
      <c r="C29" t="s">
        <v>110</v>
      </c>
      <c r="D29" s="19">
        <v>9</v>
      </c>
    </row>
    <row r="30" spans="1:4" x14ac:dyDescent="0.2">
      <c r="A30" t="s">
        <v>20</v>
      </c>
      <c r="B30" t="s">
        <v>14</v>
      </c>
      <c r="C30" t="s">
        <v>13</v>
      </c>
      <c r="D30" s="19">
        <v>172.48000000000002</v>
      </c>
    </row>
    <row r="31" spans="1:4" x14ac:dyDescent="0.2">
      <c r="A31" t="s">
        <v>20</v>
      </c>
      <c r="B31" t="s">
        <v>14</v>
      </c>
      <c r="C31" t="s">
        <v>114</v>
      </c>
      <c r="D31" s="19">
        <v>42.24</v>
      </c>
    </row>
    <row r="32" spans="1:4" x14ac:dyDescent="0.2">
      <c r="A32" t="s">
        <v>20</v>
      </c>
      <c r="B32" t="s">
        <v>14</v>
      </c>
      <c r="C32" t="s">
        <v>109</v>
      </c>
      <c r="D32" s="19">
        <v>15.840000000000002</v>
      </c>
    </row>
    <row r="33" spans="1:4" x14ac:dyDescent="0.2">
      <c r="A33" t="s">
        <v>20</v>
      </c>
      <c r="B33" t="s">
        <v>14</v>
      </c>
      <c r="C33" t="s">
        <v>110</v>
      </c>
      <c r="D33" s="19">
        <v>4.2240000000000002</v>
      </c>
    </row>
    <row r="34" spans="1:4" x14ac:dyDescent="0.2">
      <c r="A34" t="s">
        <v>20</v>
      </c>
      <c r="B34" t="s">
        <v>16</v>
      </c>
      <c r="C34" t="s">
        <v>13</v>
      </c>
      <c r="D34" s="19">
        <v>197.12</v>
      </c>
    </row>
    <row r="35" spans="1:4" x14ac:dyDescent="0.2">
      <c r="A35" t="s">
        <v>20</v>
      </c>
      <c r="B35" t="s">
        <v>16</v>
      </c>
      <c r="C35" t="s">
        <v>114</v>
      </c>
      <c r="D35" s="19">
        <v>20.416</v>
      </c>
    </row>
    <row r="36" spans="1:4" x14ac:dyDescent="0.2">
      <c r="A36" t="s">
        <v>20</v>
      </c>
      <c r="B36" t="s">
        <v>16</v>
      </c>
      <c r="C36" t="s">
        <v>109</v>
      </c>
      <c r="D36" s="19">
        <v>8</v>
      </c>
    </row>
    <row r="37" spans="1:4" x14ac:dyDescent="0.2">
      <c r="A37" t="s">
        <v>20</v>
      </c>
      <c r="B37" t="s">
        <v>16</v>
      </c>
      <c r="C37" t="s">
        <v>110</v>
      </c>
      <c r="D37" s="19"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-0.249977111117893"/>
  </sheetPr>
  <dimension ref="A1:R66"/>
  <sheetViews>
    <sheetView zoomScaleNormal="100" workbookViewId="0">
      <selection activeCell="A78" activeCellId="2" sqref="A20 A38 A78"/>
    </sheetView>
  </sheetViews>
  <sheetFormatPr defaultRowHeight="12.75" x14ac:dyDescent="0.2"/>
  <cols>
    <col min="2" max="2" width="19.85546875" bestFit="1" customWidth="1"/>
    <col min="3" max="3" width="15.85546875" bestFit="1" customWidth="1"/>
    <col min="4" max="4" width="15.85546875" customWidth="1"/>
    <col min="5" max="6" width="14" style="19" bestFit="1" customWidth="1"/>
    <col min="7" max="7" width="12.85546875" style="19" bestFit="1" customWidth="1"/>
    <col min="8" max="8" width="11.42578125" customWidth="1"/>
    <col min="9" max="10" width="10.5703125" customWidth="1"/>
    <col min="14" max="14" width="10.140625" bestFit="1" customWidth="1"/>
    <col min="15" max="15" width="28.42578125" bestFit="1" customWidth="1"/>
  </cols>
  <sheetData>
    <row r="1" spans="1:17" x14ac:dyDescent="0.2">
      <c r="A1" t="s">
        <v>8</v>
      </c>
      <c r="B1" t="s">
        <v>116</v>
      </c>
      <c r="C1" t="s">
        <v>61</v>
      </c>
      <c r="D1" t="s">
        <v>23</v>
      </c>
      <c r="E1" s="19" t="s">
        <v>15</v>
      </c>
      <c r="F1" s="19" t="s">
        <v>14</v>
      </c>
      <c r="G1" s="19" t="s">
        <v>16</v>
      </c>
      <c r="H1" s="31" t="s">
        <v>15</v>
      </c>
      <c r="I1" s="31" t="s">
        <v>14</v>
      </c>
      <c r="J1" s="31" t="s">
        <v>16</v>
      </c>
      <c r="K1" s="36" t="s">
        <v>93</v>
      </c>
      <c r="L1" s="36" t="s">
        <v>95</v>
      </c>
      <c r="M1" s="36" t="s">
        <v>94</v>
      </c>
    </row>
    <row r="2" spans="1:17" x14ac:dyDescent="0.2">
      <c r="A2" t="s">
        <v>24</v>
      </c>
      <c r="B2" t="s">
        <v>44</v>
      </c>
      <c r="C2" t="s">
        <v>45</v>
      </c>
      <c r="D2" t="s">
        <v>43</v>
      </c>
      <c r="E2" s="19">
        <v>6812150.5057565272</v>
      </c>
      <c r="F2" s="19">
        <v>9400767.697944006</v>
      </c>
      <c r="G2" s="19">
        <v>3406075.2528782636</v>
      </c>
      <c r="H2">
        <f>COUNTIFS($A:$A,$A2,E:E,"&gt;"&amp;E2)+COUNTIFS($A$2:$A2,$A2,E$2:E2,E2)</f>
        <v>2</v>
      </c>
      <c r="I2">
        <f>COUNTIFS($A:$A,$A2,F:F,"&gt;"&amp;F2)+COUNTIFS($A$2:$A2,$A2,F$2:F2,F2)</f>
        <v>2</v>
      </c>
      <c r="J2">
        <f>COUNTIFS($A:$A,$A2,G:G,"&gt;"&amp;G2)+COUNTIFS($A$2:$A2,$A2,G$2:G2,G2)</f>
        <v>4</v>
      </c>
      <c r="K2" s="32">
        <f>RANK(E2,E$2:E$31)+COUNTIF(E$2:E2,E2)-1</f>
        <v>10</v>
      </c>
      <c r="L2" s="32">
        <f>RANK(F2,F$2:F$31)+COUNTIF(F$2:F2,F2)-1</f>
        <v>9</v>
      </c>
      <c r="M2" s="32">
        <f>RANK(G2,G$2:G$31)+COUNTIF(G$2:G2,G2)-1</f>
        <v>12</v>
      </c>
    </row>
    <row r="3" spans="1:17" x14ac:dyDescent="0.2">
      <c r="A3" t="s">
        <v>24</v>
      </c>
      <c r="B3" t="s">
        <v>46</v>
      </c>
      <c r="C3" t="s">
        <v>40</v>
      </c>
      <c r="D3" t="s">
        <v>47</v>
      </c>
      <c r="E3" s="19">
        <v>5274872.2859271793</v>
      </c>
      <c r="F3" s="19">
        <v>7279323.7545795059</v>
      </c>
      <c r="G3" s="19">
        <v>2637436.1429635896</v>
      </c>
      <c r="H3">
        <f>COUNTIFS($A:$A,$A3,E:E,"&gt;"&amp;E3)+COUNTIFS($A$2:$A3,$A3,E$2:E3,E3)</f>
        <v>4</v>
      </c>
      <c r="I3">
        <f>COUNTIFS($A:$A,$A3,F:F,"&gt;"&amp;F3)+COUNTIFS($A$2:$A3,$A3,F$2:F3,F3)</f>
        <v>4</v>
      </c>
      <c r="J3">
        <f>COUNTIFS($A:$A,$A3,G:G,"&gt;"&amp;G3)+COUNTIFS($A$2:$A3,$A3,G$2:G3,G3)</f>
        <v>6</v>
      </c>
      <c r="K3" s="32">
        <f>RANK(E3,E$2:E$31)+COUNTIF(E$2:E3,E3)-1</f>
        <v>14</v>
      </c>
      <c r="L3" s="32">
        <f>RANK(F3,F$2:F$31)+COUNTIF(F$2:F3,F3)-1</f>
        <v>12</v>
      </c>
      <c r="M3" s="32">
        <f>RANK(G3,G$2:G$31)+COUNTIF(G$2:G3,G3)-1</f>
        <v>17</v>
      </c>
      <c r="N3" s="25"/>
    </row>
    <row r="4" spans="1:17" x14ac:dyDescent="0.2">
      <c r="A4" t="s">
        <v>24</v>
      </c>
      <c r="B4" t="s">
        <v>48</v>
      </c>
      <c r="C4" t="s">
        <v>42</v>
      </c>
      <c r="D4" t="s">
        <v>49</v>
      </c>
      <c r="E4" s="19">
        <v>7663669.318976094</v>
      </c>
      <c r="F4" s="19">
        <v>10575863.660187008</v>
      </c>
      <c r="G4" s="19">
        <v>3831834.659488047</v>
      </c>
      <c r="H4">
        <f>COUNTIFS($A:$A,$A4,E:E,"&gt;"&amp;E4)+COUNTIFS($A$2:$A4,$A4,E$2:E4,E4)</f>
        <v>1</v>
      </c>
      <c r="I4">
        <f>COUNTIFS($A:$A,$A4,F:F,"&gt;"&amp;F4)+COUNTIFS($A$2:$A4,$A4,F$2:F4,F4)</f>
        <v>1</v>
      </c>
      <c r="J4">
        <f>COUNTIFS($A:$A,$A4,G:G,"&gt;"&amp;G4)+COUNTIFS($A$2:$A4,$A4,G$2:G4,G4)</f>
        <v>2</v>
      </c>
      <c r="K4" s="32">
        <f>RANK(E4,E$2:E$31)+COUNTIF(E$2:E4,E4)-1</f>
        <v>9</v>
      </c>
      <c r="L4" s="32">
        <f>RANK(F4,F$2:F$31)+COUNTIF(F$2:F4,F4)-1</f>
        <v>8</v>
      </c>
      <c r="M4" s="32">
        <f>RANK(G4,G$2:G$31)+COUNTIF(G$2:G4,G4)-1</f>
        <v>10</v>
      </c>
      <c r="N4" s="25"/>
      <c r="P4" s="22"/>
      <c r="Q4" s="22"/>
    </row>
    <row r="5" spans="1:17" x14ac:dyDescent="0.2">
      <c r="A5" t="s">
        <v>24</v>
      </c>
      <c r="B5" t="s">
        <v>50</v>
      </c>
      <c r="C5" t="s">
        <v>51</v>
      </c>
      <c r="D5" t="s">
        <v>41</v>
      </c>
      <c r="E5" s="19">
        <v>4509112.8793173963</v>
      </c>
      <c r="F5" s="19">
        <v>6222575.7734580068</v>
      </c>
      <c r="G5" s="19">
        <v>2254556.4396586982</v>
      </c>
      <c r="H5">
        <f>COUNTIFS($A:$A,$A5,E:E,"&gt;"&amp;E5)+COUNTIFS($A$2:$A5,$A5,E$2:E5,E5)</f>
        <v>6</v>
      </c>
      <c r="I5">
        <f>COUNTIFS($A:$A,$A5,F:F,"&gt;"&amp;F5)+COUNTIFS($A$2:$A5,$A5,F$2:F5,F5)</f>
        <v>6</v>
      </c>
      <c r="J5">
        <f>COUNTIFS($A:$A,$A5,G:G,"&gt;"&amp;G5)+COUNTIFS($A$2:$A5,$A5,G$2:G5,G5)</f>
        <v>8</v>
      </c>
      <c r="K5" s="32">
        <f>RANK(E5,E$2:E$31)+COUNTIF(E$2:E5,E5)-1</f>
        <v>16</v>
      </c>
      <c r="L5" s="32">
        <f>RANK(F5,F$2:F$31)+COUNTIF(F$2:F5,F5)-1</f>
        <v>15</v>
      </c>
      <c r="M5" s="32">
        <f>RANK(G5,G$2:G$31)+COUNTIF(G$2:G5,G5)-1</f>
        <v>19</v>
      </c>
      <c r="P5" s="22"/>
      <c r="Q5" s="22"/>
    </row>
    <row r="6" spans="1:17" x14ac:dyDescent="0.2">
      <c r="A6" t="s">
        <v>24</v>
      </c>
      <c r="B6" t="s">
        <v>52</v>
      </c>
      <c r="C6" t="s">
        <v>53</v>
      </c>
      <c r="D6" t="s">
        <v>39</v>
      </c>
      <c r="E6" s="19">
        <v>6748080</v>
      </c>
      <c r="F6" s="19">
        <v>9312350.3999999985</v>
      </c>
      <c r="G6" s="19">
        <v>3374040</v>
      </c>
      <c r="H6">
        <f>COUNTIFS($A:$A,$A6,E:E,"&gt;"&amp;E6)+COUNTIFS($A$2:$A6,$A6,E$2:E6,E6)</f>
        <v>3</v>
      </c>
      <c r="I6">
        <f>COUNTIFS($A:$A,$A6,F:F,"&gt;"&amp;F6)+COUNTIFS($A$2:$A6,$A6,F$2:F6,F6)</f>
        <v>3</v>
      </c>
      <c r="J6">
        <f>COUNTIFS($A:$A,$A6,G:G,"&gt;"&amp;G6)+COUNTIFS($A$2:$A6,$A6,G$2:G6,G6)</f>
        <v>5</v>
      </c>
      <c r="K6" s="32">
        <f>RANK(E6,E$2:E$31)+COUNTIF(E$2:E6,E6)-1</f>
        <v>11</v>
      </c>
      <c r="L6" s="32">
        <f>RANK(F6,F$2:F$31)+COUNTIF(F$2:F6,F6)-1</f>
        <v>10</v>
      </c>
      <c r="M6" s="32">
        <f>RANK(G6,G$2:G$31)+COUNTIF(G$2:G6,G6)-1</f>
        <v>14</v>
      </c>
      <c r="P6" s="22"/>
      <c r="Q6" s="22"/>
    </row>
    <row r="7" spans="1:17" x14ac:dyDescent="0.2">
      <c r="A7" t="s">
        <v>24</v>
      </c>
      <c r="B7" t="s">
        <v>54</v>
      </c>
      <c r="C7" t="s">
        <v>42</v>
      </c>
      <c r="D7" t="s">
        <v>41</v>
      </c>
      <c r="E7" s="19">
        <v>2980315.8462684806</v>
      </c>
      <c r="F7" s="19">
        <v>1000456</v>
      </c>
      <c r="G7" s="19">
        <v>4490157.9231342403</v>
      </c>
      <c r="H7">
        <f>COUNTIFS($A:$A,$A7,E:E,"&gt;"&amp;E7)+COUNTIFS($A$2:$A7,$A7,E$2:E7,E7)</f>
        <v>8</v>
      </c>
      <c r="I7">
        <f>COUNTIFS($A:$A,$A7,F:F,"&gt;"&amp;F7)+COUNTIFS($A$2:$A7,$A7,F$2:F7,F7)</f>
        <v>10</v>
      </c>
      <c r="J7">
        <f>COUNTIFS($A:$A,$A7,G:G,"&gt;"&amp;G7)+COUNTIFS($A$2:$A7,$A7,G$2:G7,G7)</f>
        <v>1</v>
      </c>
      <c r="K7" s="32">
        <f>RANK(E7,E$2:E$31)+COUNTIF(E$2:E7,E7)-1</f>
        <v>22</v>
      </c>
      <c r="L7" s="32">
        <f>RANK(F7,F$2:F$31)+COUNTIF(F$2:F7,F7)-1</f>
        <v>30</v>
      </c>
      <c r="M7" s="32">
        <f>RANK(G7,G$2:G$31)+COUNTIF(G$2:G7,G7)-1</f>
        <v>9</v>
      </c>
      <c r="P7" s="22"/>
      <c r="Q7" s="22"/>
    </row>
    <row r="8" spans="1:17" x14ac:dyDescent="0.2">
      <c r="A8" t="s">
        <v>24</v>
      </c>
      <c r="B8" s="24" t="s">
        <v>55</v>
      </c>
      <c r="C8" s="24" t="s">
        <v>40</v>
      </c>
      <c r="D8" s="24" t="s">
        <v>56</v>
      </c>
      <c r="E8" s="19">
        <v>4869112.8793173963</v>
      </c>
      <c r="F8" s="19">
        <v>6719375.7734580059</v>
      </c>
      <c r="G8" s="19">
        <v>2434556.4396586982</v>
      </c>
      <c r="H8">
        <f>COUNTIFS($A:$A,$A8,E:E,"&gt;"&amp;E8)+COUNTIFS($A$2:$A8,$A8,E$2:E8,E8)</f>
        <v>5</v>
      </c>
      <c r="I8">
        <f>COUNTIFS($A:$A,$A8,F:F,"&gt;"&amp;F8)+COUNTIFS($A$2:$A8,$A8,F$2:F8,F8)</f>
        <v>5</v>
      </c>
      <c r="J8">
        <f>COUNTIFS($A:$A,$A8,G:G,"&gt;"&amp;G8)+COUNTIFS($A$2:$A8,$A8,G$2:G8,G8)</f>
        <v>7</v>
      </c>
      <c r="K8" s="32">
        <f>RANK(E8,E$2:E$31)+COUNTIF(E$2:E8,E8)-1</f>
        <v>15</v>
      </c>
      <c r="L8" s="32">
        <f>RANK(F8,F$2:F$31)+COUNTIF(F$2:F8,F8)-1</f>
        <v>14</v>
      </c>
      <c r="M8" s="32">
        <f>RANK(G8,G$2:G$31)+COUNTIF(G$2:G8,G8)-1</f>
        <v>18</v>
      </c>
      <c r="P8" s="22"/>
      <c r="Q8" s="22"/>
    </row>
    <row r="9" spans="1:17" x14ac:dyDescent="0.2">
      <c r="A9" t="s">
        <v>24</v>
      </c>
      <c r="B9" s="24" t="s">
        <v>57</v>
      </c>
      <c r="C9" s="24" t="s">
        <v>38</v>
      </c>
      <c r="D9" s="24" t="s">
        <v>41</v>
      </c>
      <c r="E9" s="19">
        <v>3471834.6594880475</v>
      </c>
      <c r="F9" s="19">
        <v>4791131.8300935049</v>
      </c>
      <c r="G9" s="19">
        <v>1735917.3297440237</v>
      </c>
      <c r="H9">
        <f>COUNTIFS($A:$A,$A9,E:E,"&gt;"&amp;E9)+COUNTIFS($A$2:$A9,$A9,E$2:E9,E9)</f>
        <v>7</v>
      </c>
      <c r="I9">
        <f>COUNTIFS($A:$A,$A9,F:F,"&gt;"&amp;F9)+COUNTIFS($A$2:$A9,$A9,F$2:F9,F9)</f>
        <v>7</v>
      </c>
      <c r="J9">
        <f>COUNTIFS($A:$A,$A9,G:G,"&gt;"&amp;G9)+COUNTIFS($A$2:$A9,$A9,G$2:G9,G9)</f>
        <v>9</v>
      </c>
      <c r="K9" s="32">
        <f>RANK(E9,E$2:E$31)+COUNTIF(E$2:E9,E9)-1</f>
        <v>19</v>
      </c>
      <c r="L9" s="32">
        <f>RANK(F9,F$2:F$31)+COUNTIF(F$2:F9,F9)-1</f>
        <v>17</v>
      </c>
      <c r="M9" s="32">
        <f>RANK(G9,G$2:G$31)+COUNTIF(G$2:G9,G9)-1</f>
        <v>21</v>
      </c>
      <c r="P9" s="22"/>
      <c r="Q9" s="22"/>
    </row>
    <row r="10" spans="1:17" x14ac:dyDescent="0.2">
      <c r="A10" t="s">
        <v>24</v>
      </c>
      <c r="B10" s="24" t="s">
        <v>28</v>
      </c>
      <c r="C10" s="24" t="s">
        <v>42</v>
      </c>
      <c r="D10" s="24" t="s">
        <v>58</v>
      </c>
      <c r="E10" s="19">
        <v>2489410</v>
      </c>
      <c r="F10" s="19">
        <v>3435385.8</v>
      </c>
      <c r="G10" s="19">
        <v>1244705</v>
      </c>
      <c r="H10">
        <f>COUNTIFS($A:$A,$A10,E:E,"&gt;"&amp;E10)+COUNTIFS($A$2:$A10,$A10,E$2:E10,E10)</f>
        <v>9</v>
      </c>
      <c r="I10">
        <f>COUNTIFS($A:$A,$A10,F:F,"&gt;"&amp;F10)+COUNTIFS($A$2:$A10,$A10,F$2:F10,F10)</f>
        <v>8</v>
      </c>
      <c r="J10">
        <f>COUNTIFS($A:$A,$A10,G:G,"&gt;"&amp;G10)+COUNTIFS($A$2:$A10,$A10,G$2:G10,G10)</f>
        <v>10</v>
      </c>
      <c r="K10" s="32">
        <f>RANK(E10,E$2:E$31)+COUNTIF(E$2:E10,E10)-1</f>
        <v>25</v>
      </c>
      <c r="L10" s="32">
        <f>RANK(F10,F$2:F$31)+COUNTIF(F$2:F10,F10)-1</f>
        <v>23</v>
      </c>
      <c r="M10" s="32">
        <f>RANK(G10,G$2:G$31)+COUNTIF(G$2:G10,G10)-1</f>
        <v>26</v>
      </c>
      <c r="P10" s="22"/>
      <c r="Q10" s="22"/>
    </row>
    <row r="11" spans="1:17" x14ac:dyDescent="0.2">
      <c r="A11" t="s">
        <v>24</v>
      </c>
      <c r="B11" s="24" t="s">
        <v>59</v>
      </c>
      <c r="C11" s="24" t="s">
        <v>42</v>
      </c>
      <c r="D11" s="24" t="s">
        <v>43</v>
      </c>
      <c r="E11" s="19">
        <v>1303037.626439132</v>
      </c>
      <c r="F11" s="19">
        <v>1798191.924486002</v>
      </c>
      <c r="G11" s="19">
        <v>3651518.8132195598</v>
      </c>
      <c r="H11">
        <f>COUNTIFS($A:$A,$A11,E:E,"&gt;"&amp;E11)+COUNTIFS($A$2:$A11,$A11,E$2:E11,E11)</f>
        <v>10</v>
      </c>
      <c r="I11">
        <f>COUNTIFS($A:$A,$A11,F:F,"&gt;"&amp;F11)+COUNTIFS($A$2:$A11,$A11,F$2:F11,F11)</f>
        <v>9</v>
      </c>
      <c r="J11">
        <f>COUNTIFS($A:$A,$A11,G:G,"&gt;"&amp;G11)+COUNTIFS($A$2:$A11,$A11,G$2:G11,G11)</f>
        <v>3</v>
      </c>
      <c r="K11" s="32">
        <f>RANK(E11,E$2:E$31)+COUNTIF(E$2:E11,E11)-1</f>
        <v>28</v>
      </c>
      <c r="L11" s="32">
        <f>RANK(F11,F$2:F$31)+COUNTIF(F$2:F11,F11)-1</f>
        <v>26</v>
      </c>
      <c r="M11" s="32">
        <f>RANK(G11,G$2:G$31)+COUNTIF(G$2:G11,G11)-1</f>
        <v>11</v>
      </c>
      <c r="P11" s="22"/>
      <c r="Q11" s="22"/>
    </row>
    <row r="12" spans="1:17" x14ac:dyDescent="0.2">
      <c r="A12" t="s">
        <v>19</v>
      </c>
      <c r="B12" s="24" t="s">
        <v>29</v>
      </c>
      <c r="C12" s="24" t="s">
        <v>62</v>
      </c>
      <c r="D12" s="24" t="s">
        <v>25</v>
      </c>
      <c r="E12" s="19">
        <v>11454975</v>
      </c>
      <c r="F12" s="19">
        <v>10807865.5</v>
      </c>
      <c r="G12" s="19">
        <v>5727487.5</v>
      </c>
      <c r="H12">
        <f>COUNTIFS($A:$A,$A12,E:E,"&gt;"&amp;E12)+COUNTIFS($A$2:$A12,$A12,E$2:E12,E12)</f>
        <v>1</v>
      </c>
      <c r="I12">
        <f>COUNTIFS($A:$A,$A12,F:F,"&gt;"&amp;F12)+COUNTIFS($A$2:$A12,$A12,F$2:F12,F12)</f>
        <v>2</v>
      </c>
      <c r="J12">
        <f>COUNTIFS($A:$A,$A12,G:G,"&gt;"&amp;G12)+COUNTIFS($A$2:$A12,$A12,G$2:G12,G12)</f>
        <v>2</v>
      </c>
      <c r="K12" s="32">
        <f>RANK(E12,E$2:E$31)+COUNTIF(E$2:E12,E12)-1</f>
        <v>3</v>
      </c>
      <c r="L12" s="32">
        <f>RANK(F12,F$2:F$31)+COUNTIF(F$2:F12,F12)-1</f>
        <v>6</v>
      </c>
      <c r="M12" s="32">
        <f>RANK(G12,G$2:G$31)+COUNTIF(G$2:G12,G12)-1</f>
        <v>5</v>
      </c>
      <c r="P12" s="22"/>
      <c r="Q12" s="22"/>
    </row>
    <row r="13" spans="1:17" x14ac:dyDescent="0.2">
      <c r="A13" t="s">
        <v>19</v>
      </c>
      <c r="B13" s="24" t="s">
        <v>30</v>
      </c>
      <c r="C13" s="24" t="s">
        <v>38</v>
      </c>
      <c r="D13" s="24" t="s">
        <v>25</v>
      </c>
      <c r="E13" s="19">
        <v>7831750</v>
      </c>
      <c r="F13" s="19">
        <v>10807815</v>
      </c>
      <c r="G13" s="19">
        <v>13915875</v>
      </c>
      <c r="H13">
        <f>COUNTIFS($A:$A,$A13,E:E,"&gt;"&amp;E13)+COUNTIFS($A$2:$A13,$A13,E$2:E13,E13)</f>
        <v>3</v>
      </c>
      <c r="I13">
        <f>COUNTIFS($A:$A,$A13,F:F,"&gt;"&amp;F13)+COUNTIFS($A$2:$A13,$A13,F$2:F13,F13)</f>
        <v>3</v>
      </c>
      <c r="J13">
        <f>COUNTIFS($A:$A,$A13,G:G,"&gt;"&amp;G13)+COUNTIFS($A$2:$A13,$A13,G$2:G13,G13)</f>
        <v>1</v>
      </c>
      <c r="K13" s="32">
        <f>RANK(E13,E$2:E$31)+COUNTIF(E$2:E13,E13)-1</f>
        <v>8</v>
      </c>
      <c r="L13" s="32">
        <f>RANK(F13,F$2:F$31)+COUNTIF(F$2:F13,F13)-1</f>
        <v>7</v>
      </c>
      <c r="M13" s="32">
        <f>RANK(G13,G$2:G$31)+COUNTIF(G$2:G13,G13)-1</f>
        <v>1</v>
      </c>
      <c r="P13" s="22"/>
      <c r="Q13" s="22"/>
    </row>
    <row r="14" spans="1:17" x14ac:dyDescent="0.2">
      <c r="A14" t="s">
        <v>19</v>
      </c>
      <c r="B14" s="24" t="s">
        <v>31</v>
      </c>
      <c r="C14" s="24" t="s">
        <v>42</v>
      </c>
      <c r="D14" s="24" t="s">
        <v>25</v>
      </c>
      <c r="E14" s="19">
        <v>5280880</v>
      </c>
      <c r="F14" s="19">
        <v>7287614.3999999985</v>
      </c>
      <c r="G14" s="19">
        <v>2640440</v>
      </c>
      <c r="H14">
        <f>COUNTIFS($A:$A,$A14,E:E,"&gt;"&amp;E14)+COUNTIFS($A$2:$A14,$A14,E$2:E14,E14)</f>
        <v>5</v>
      </c>
      <c r="I14">
        <f>COUNTIFS($A:$A,$A14,F:F,"&gt;"&amp;F14)+COUNTIFS($A$2:$A14,$A14,F$2:F14,F14)</f>
        <v>4</v>
      </c>
      <c r="J14">
        <f>COUNTIFS($A:$A,$A14,G:G,"&gt;"&amp;G14)+COUNTIFS($A$2:$A14,$A14,G$2:G14,G14)</f>
        <v>5</v>
      </c>
      <c r="K14" s="32">
        <f>RANK(E14,E$2:E$31)+COUNTIF(E$2:E14,E14)-1</f>
        <v>13</v>
      </c>
      <c r="L14" s="32">
        <f>RANK(F14,F$2:F$31)+COUNTIF(F$2:F14,F14)-1</f>
        <v>11</v>
      </c>
      <c r="M14" s="32">
        <f>RANK(G14,G$2:G$31)+COUNTIF(G$2:G14,G14)-1</f>
        <v>16</v>
      </c>
      <c r="P14" s="22"/>
      <c r="Q14" s="22"/>
    </row>
    <row r="15" spans="1:17" x14ac:dyDescent="0.2">
      <c r="A15" t="s">
        <v>19</v>
      </c>
      <c r="B15" s="24" t="s">
        <v>32</v>
      </c>
      <c r="C15" s="24" t="s">
        <v>42</v>
      </c>
      <c r="D15" s="24" t="s">
        <v>25</v>
      </c>
      <c r="E15" s="19">
        <v>3184020</v>
      </c>
      <c r="F15" s="19">
        <v>4393947.5999999996</v>
      </c>
      <c r="G15" s="19">
        <v>1592010</v>
      </c>
      <c r="H15">
        <f>COUNTIFS($A:$A,$A15,E:E,"&gt;"&amp;E15)+COUNTIFS($A$2:$A15,$A15,E$2:E15,E15)</f>
        <v>7</v>
      </c>
      <c r="I15">
        <f>COUNTIFS($A:$A,$A15,F:F,"&gt;"&amp;F15)+COUNTIFS($A$2:$A15,$A15,F$2:F15,F15)</f>
        <v>6</v>
      </c>
      <c r="J15">
        <f>COUNTIFS($A:$A,$A15,G:G,"&gt;"&amp;G15)+COUNTIFS($A$2:$A15,$A15,G$2:G15,G15)</f>
        <v>7</v>
      </c>
      <c r="K15" s="32">
        <f>RANK(E15,E$2:E$31)+COUNTIF(E$2:E15,E15)-1</f>
        <v>20</v>
      </c>
      <c r="L15" s="32">
        <f>RANK(F15,F$2:F$31)+COUNTIF(F$2:F15,F15)-1</f>
        <v>18</v>
      </c>
      <c r="M15" s="32">
        <f>RANK(G15,G$2:G$31)+COUNTIF(G$2:G15,G15)-1</f>
        <v>22</v>
      </c>
      <c r="P15" s="22"/>
      <c r="Q15" s="22"/>
    </row>
    <row r="16" spans="1:17" x14ac:dyDescent="0.2">
      <c r="A16" t="s">
        <v>19</v>
      </c>
      <c r="B16" s="24" t="s">
        <v>33</v>
      </c>
      <c r="C16" s="24" t="s">
        <v>62</v>
      </c>
      <c r="D16" s="24" t="s">
        <v>25</v>
      </c>
      <c r="E16" s="19">
        <v>11251380</v>
      </c>
      <c r="F16" s="19">
        <v>15526904.399999997</v>
      </c>
      <c r="G16" s="19">
        <v>5625690</v>
      </c>
      <c r="H16">
        <f>COUNTIFS($A:$A,$A16,E:E,"&gt;"&amp;E16)+COUNTIFS($A$2:$A16,$A16,E$2:E16,E16)</f>
        <v>2</v>
      </c>
      <c r="I16">
        <f>COUNTIFS($A:$A,$A16,F:F,"&gt;"&amp;F16)+COUNTIFS($A$2:$A16,$A16,F$2:F16,F16)</f>
        <v>1</v>
      </c>
      <c r="J16">
        <f>COUNTIFS($A:$A,$A16,G:G,"&gt;"&amp;G16)+COUNTIFS($A$2:$A16,$A16,G$2:G16,G16)</f>
        <v>3</v>
      </c>
      <c r="K16" s="32">
        <f>RANK(E16,E$2:E$31)+COUNTIF(E$2:E16,E16)-1</f>
        <v>4</v>
      </c>
      <c r="L16" s="32">
        <f>RANK(F16,F$2:F$31)+COUNTIF(F$2:F16,F16)-1</f>
        <v>2</v>
      </c>
      <c r="M16" s="32">
        <f>RANK(G16,G$2:G$31)+COUNTIF(G$2:G16,G16)-1</f>
        <v>6</v>
      </c>
      <c r="N16" s="32"/>
      <c r="P16" s="22"/>
      <c r="Q16" s="22"/>
    </row>
    <row r="17" spans="1:17" x14ac:dyDescent="0.2">
      <c r="A17" t="s">
        <v>19</v>
      </c>
      <c r="B17" s="24" t="s">
        <v>34</v>
      </c>
      <c r="C17" s="24" t="s">
        <v>63</v>
      </c>
      <c r="D17" s="24" t="s">
        <v>25</v>
      </c>
      <c r="E17" s="19">
        <v>5533640</v>
      </c>
      <c r="F17" s="19">
        <v>3818211.5999999992</v>
      </c>
      <c r="G17" s="19">
        <v>3383410</v>
      </c>
      <c r="H17">
        <f>COUNTIFS($A:$A,$A17,E:E,"&gt;"&amp;E17)+COUNTIFS($A$2:$A17,$A17,E$2:E17,E17)</f>
        <v>4</v>
      </c>
      <c r="I17">
        <f>COUNTIFS($A:$A,$A17,F:F,"&gt;"&amp;F17)+COUNTIFS($A$2:$A17,$A17,F$2:F17,F17)</f>
        <v>8</v>
      </c>
      <c r="J17">
        <f>COUNTIFS($A:$A,$A17,G:G,"&gt;"&amp;G17)+COUNTIFS($A$2:$A17,$A17,G$2:G17,G17)</f>
        <v>4</v>
      </c>
      <c r="K17" s="32">
        <f>RANK(E17,E$2:E$31)+COUNTIF(E$2:E17,E17)-1</f>
        <v>12</v>
      </c>
      <c r="L17" s="32">
        <f>RANK(F17,F$2:F$31)+COUNTIF(F$2:F17,F17)-1</f>
        <v>21</v>
      </c>
      <c r="M17" s="32">
        <f>RANK(G17,G$2:G$31)+COUNTIF(G$2:G17,G17)-1</f>
        <v>13</v>
      </c>
      <c r="P17" s="22"/>
      <c r="Q17" s="22"/>
    </row>
    <row r="18" spans="1:17" x14ac:dyDescent="0.2">
      <c r="A18" t="s">
        <v>19</v>
      </c>
      <c r="B18" s="24" t="s">
        <v>35</v>
      </c>
      <c r="C18" s="24" t="s">
        <v>64</v>
      </c>
      <c r="D18" s="24" t="s">
        <v>25</v>
      </c>
      <c r="E18" s="19">
        <v>3036480</v>
      </c>
      <c r="F18" s="19">
        <v>4190342.3999999994</v>
      </c>
      <c r="G18" s="19">
        <v>1518240</v>
      </c>
      <c r="H18">
        <f>COUNTIFS($A:$A,$A18,E:E,"&gt;"&amp;E18)+COUNTIFS($A$2:$A18,$A18,E$2:E18,E18)</f>
        <v>8</v>
      </c>
      <c r="I18">
        <f>COUNTIFS($A:$A,$A18,F:F,"&gt;"&amp;F18)+COUNTIFS($A$2:$A18,$A18,F$2:F18,F18)</f>
        <v>7</v>
      </c>
      <c r="J18">
        <f>COUNTIFS($A:$A,$A18,G:G,"&gt;"&amp;G18)+COUNTIFS($A$2:$A18,$A18,G$2:G18,G18)</f>
        <v>8</v>
      </c>
      <c r="K18" s="32">
        <f>RANK(E18,E$2:E$31)+COUNTIF(E$2:E18,E18)-1</f>
        <v>21</v>
      </c>
      <c r="L18" s="32">
        <f>RANK(F18,F$2:F$31)+COUNTIF(F$2:F18,F18)-1</f>
        <v>19</v>
      </c>
      <c r="M18" s="32">
        <f>RANK(G18,G$2:G$31)+COUNTIF(G$2:G18,G18)-1</f>
        <v>23</v>
      </c>
      <c r="P18" s="22"/>
      <c r="Q18" s="22"/>
    </row>
    <row r="19" spans="1:17" x14ac:dyDescent="0.2">
      <c r="A19" t="s">
        <v>19</v>
      </c>
      <c r="B19" s="24" t="s">
        <v>36</v>
      </c>
      <c r="C19" s="24" t="s">
        <v>63</v>
      </c>
      <c r="D19" s="24" t="s">
        <v>25</v>
      </c>
      <c r="E19" s="19">
        <v>923680</v>
      </c>
      <c r="F19" s="19">
        <v>1274678.3999999999</v>
      </c>
      <c r="G19" s="19">
        <v>1461840</v>
      </c>
      <c r="H19">
        <f>COUNTIFS($A:$A,$A19,E:E,"&gt;"&amp;E19)+COUNTIFS($A$2:$A19,$A19,E$2:E19,E19)</f>
        <v>10</v>
      </c>
      <c r="I19">
        <f>COUNTIFS($A:$A,$A19,F:F,"&gt;"&amp;F19)+COUNTIFS($A$2:$A19,$A19,F$2:F19,F19)</f>
        <v>10</v>
      </c>
      <c r="J19">
        <f>COUNTIFS($A:$A,$A19,G:G,"&gt;"&amp;G19)+COUNTIFS($A$2:$A19,$A19,G$2:G19,G19)</f>
        <v>9</v>
      </c>
      <c r="K19" s="32">
        <f>RANK(E19,E$2:E$31)+COUNTIF(E$2:E19,E19)-1</f>
        <v>30</v>
      </c>
      <c r="L19" s="32">
        <f>RANK(F19,F$2:F$31)+COUNTIF(F$2:F19,F19)-1</f>
        <v>29</v>
      </c>
      <c r="M19" s="32">
        <f>RANK(G19,G$2:G$31)+COUNTIF(G$2:G19,G19)-1</f>
        <v>24</v>
      </c>
      <c r="P19" s="22"/>
      <c r="Q19" s="22"/>
    </row>
    <row r="20" spans="1:17" x14ac:dyDescent="0.2">
      <c r="A20" t="s">
        <v>19</v>
      </c>
      <c r="B20" s="24" t="s">
        <v>37</v>
      </c>
      <c r="C20" s="24" t="s">
        <v>42</v>
      </c>
      <c r="D20" s="24" t="s">
        <v>25</v>
      </c>
      <c r="E20" s="19">
        <v>2042460</v>
      </c>
      <c r="F20" s="19">
        <v>2818594.8</v>
      </c>
      <c r="G20" s="19">
        <v>1021230</v>
      </c>
      <c r="H20">
        <f>COUNTIFS($A:$A,$A20,E:E,"&gt;"&amp;E20)+COUNTIFS($A$2:$A20,$A20,E$2:E20,E20)</f>
        <v>9</v>
      </c>
      <c r="I20">
        <f>COUNTIFS($A:$A,$A20,F:F,"&gt;"&amp;F20)+COUNTIFS($A$2:$A20,$A20,F$2:F20,F20)</f>
        <v>9</v>
      </c>
      <c r="J20">
        <f>COUNTIFS($A:$A,$A20,G:G,"&gt;"&amp;G20)+COUNTIFS($A$2:$A20,$A20,G$2:G20,G20)</f>
        <v>10</v>
      </c>
      <c r="K20" s="32">
        <f>RANK(E20,E$2:E$31)+COUNTIF(E$2:E20,E20)-1</f>
        <v>27</v>
      </c>
      <c r="L20" s="32">
        <f>RANK(F20,F$2:F$31)+COUNTIF(F$2:F20,F20)-1</f>
        <v>25</v>
      </c>
      <c r="M20" s="32">
        <f>RANK(G20,G$2:G$31)+COUNTIF(G$2:G20,G20)-1</f>
        <v>28</v>
      </c>
      <c r="P20" s="22"/>
      <c r="Q20" s="22"/>
    </row>
    <row r="21" spans="1:17" x14ac:dyDescent="0.2">
      <c r="A21" t="s">
        <v>19</v>
      </c>
      <c r="B21" s="24" t="s">
        <v>65</v>
      </c>
      <c r="C21" s="24" t="s">
        <v>45</v>
      </c>
      <c r="D21" s="24" t="s">
        <v>25</v>
      </c>
      <c r="E21" s="19">
        <v>3834240</v>
      </c>
      <c r="F21" s="19">
        <v>5291251.2</v>
      </c>
      <c r="G21" s="19">
        <v>1917120</v>
      </c>
      <c r="H21">
        <f>COUNTIFS($A:$A,$A21,E:E,"&gt;"&amp;E21)+COUNTIFS($A$2:$A21,$A21,E$2:E21,E21)</f>
        <v>6</v>
      </c>
      <c r="I21">
        <f>COUNTIFS($A:$A,$A21,F:F,"&gt;"&amp;F21)+COUNTIFS($A$2:$A21,$A21,F$2:F21,F21)</f>
        <v>5</v>
      </c>
      <c r="J21">
        <f>COUNTIFS($A:$A,$A21,G:G,"&gt;"&amp;G21)+COUNTIFS($A$2:$A21,$A21,G$2:G21,G21)</f>
        <v>6</v>
      </c>
      <c r="K21" s="32">
        <f>RANK(E21,E$2:E$31)+COUNTIF(E$2:E21,E21)-1</f>
        <v>18</v>
      </c>
      <c r="L21" s="32">
        <f>RANK(F21,F$2:F$31)+COUNTIF(F$2:F21,F21)-1</f>
        <v>16</v>
      </c>
      <c r="M21" s="32">
        <f>RANK(G21,G$2:G$31)+COUNTIF(G$2:G21,G21)-1</f>
        <v>20</v>
      </c>
      <c r="P21" s="22"/>
      <c r="Q21" s="22"/>
    </row>
    <row r="22" spans="1:17" x14ac:dyDescent="0.2">
      <c r="A22" t="s">
        <v>20</v>
      </c>
      <c r="B22" s="24" t="s">
        <v>66</v>
      </c>
      <c r="C22" s="24" t="s">
        <v>68</v>
      </c>
      <c r="D22" s="24" t="s">
        <v>67</v>
      </c>
      <c r="E22" s="19">
        <v>14409000</v>
      </c>
      <c r="F22" s="19">
        <v>12884420</v>
      </c>
      <c r="G22" s="19">
        <v>7204500</v>
      </c>
      <c r="H22">
        <f>COUNTIFS($A:$A,$A22,E:E,"&gt;"&amp;E22)+COUNTIFS($A$2:$A22,$A22,E$2:E22,E22)</f>
        <v>1</v>
      </c>
      <c r="I22">
        <f>COUNTIFS($A:$A,$A22,F:F,"&gt;"&amp;F22)+COUNTIFS($A$2:$A22,$A22,F$2:F22,F22)</f>
        <v>4</v>
      </c>
      <c r="J22">
        <f>COUNTIFS($A:$A,$A22,G:G,"&gt;"&amp;G22)+COUNTIFS($A$2:$A22,$A22,G$2:G22,G22)</f>
        <v>2</v>
      </c>
      <c r="K22" s="32">
        <f>RANK(E22,E$2:E$31)+COUNTIF(E$2:E22,E22)-1</f>
        <v>1</v>
      </c>
      <c r="L22" s="32">
        <f>RANK(F22,F$2:F$31)+COUNTIF(F$2:F22,F22)-1</f>
        <v>5</v>
      </c>
      <c r="M22" s="32">
        <f>RANK(G22,G$2:G$31)+COUNTIF(G$2:G22,G22)-1</f>
        <v>3</v>
      </c>
      <c r="P22" s="22"/>
      <c r="Q22" s="22"/>
    </row>
    <row r="23" spans="1:17" x14ac:dyDescent="0.2">
      <c r="A23" t="s">
        <v>20</v>
      </c>
      <c r="B23" s="24" t="s">
        <v>69</v>
      </c>
      <c r="C23" s="24" t="s">
        <v>70</v>
      </c>
      <c r="D23" s="24" t="s">
        <v>26</v>
      </c>
      <c r="E23" s="19">
        <v>11045120</v>
      </c>
      <c r="F23" s="19">
        <v>15242265.599999998</v>
      </c>
      <c r="G23" s="19">
        <v>5522560</v>
      </c>
      <c r="H23">
        <f>COUNTIFS($A:$A,$A23,E:E,"&gt;"&amp;E23)+COUNTIFS($A$2:$A23,$A23,E$2:E23,E23)</f>
        <v>3</v>
      </c>
      <c r="I23">
        <f>COUNTIFS($A:$A,$A23,F:F,"&gt;"&amp;F23)+COUNTIFS($A$2:$A23,$A23,F$2:F23,F23)</f>
        <v>2</v>
      </c>
      <c r="J23">
        <f>COUNTIFS($A:$A,$A23,G:G,"&gt;"&amp;G23)+COUNTIFS($A$2:$A23,$A23,G$2:G23,G23)</f>
        <v>4</v>
      </c>
      <c r="K23" s="32">
        <f>RANK(E23,E$2:E$31)+COUNTIF(E$2:E23,E23)-1</f>
        <v>5</v>
      </c>
      <c r="L23" s="32">
        <f>RANK(F23,F$2:F$31)+COUNTIF(F$2:F23,F23)-1</f>
        <v>3</v>
      </c>
      <c r="M23" s="32">
        <f>RANK(G23,G$2:G$31)+COUNTIF(G$2:G23,G23)-1</f>
        <v>7</v>
      </c>
      <c r="P23" s="22"/>
      <c r="Q23" s="22"/>
    </row>
    <row r="24" spans="1:17" x14ac:dyDescent="0.2">
      <c r="A24" t="s">
        <v>20</v>
      </c>
      <c r="B24" s="24" t="s">
        <v>71</v>
      </c>
      <c r="C24" s="24" t="s">
        <v>72</v>
      </c>
      <c r="D24" s="24" t="s">
        <v>26</v>
      </c>
      <c r="E24" s="19">
        <v>13254940</v>
      </c>
      <c r="F24" s="19">
        <v>18291817.199999996</v>
      </c>
      <c r="G24" s="19">
        <v>6627470</v>
      </c>
      <c r="H24">
        <f>COUNTIFS($A:$A,$A24,E:E,"&gt;"&amp;E24)+COUNTIFS($A$2:$A24,$A24,E$2:E24,E24)</f>
        <v>2</v>
      </c>
      <c r="I24">
        <f>COUNTIFS($A:$A,$A24,F:F,"&gt;"&amp;F24)+COUNTIFS($A$2:$A24,$A24,F$2:F24,F24)</f>
        <v>1</v>
      </c>
      <c r="J24">
        <f>COUNTIFS($A:$A,$A24,G:G,"&gt;"&amp;G24)+COUNTIFS($A$2:$A24,$A24,G$2:G24,G24)</f>
        <v>3</v>
      </c>
      <c r="K24" s="32">
        <f>RANK(E24,E$2:E$31)+COUNTIF(E$2:E24,E24)-1</f>
        <v>2</v>
      </c>
      <c r="L24" s="32">
        <f>RANK(F24,F$2:F$31)+COUNTIF(F$2:F24,F24)-1</f>
        <v>1</v>
      </c>
      <c r="M24" s="32">
        <f>RANK(G24,G$2:G$31)+COUNTIF(G$2:G24,G24)-1</f>
        <v>4</v>
      </c>
      <c r="P24" s="22"/>
    </row>
    <row r="25" spans="1:17" x14ac:dyDescent="0.2">
      <c r="A25" t="s">
        <v>20</v>
      </c>
      <c r="B25" s="24" t="s">
        <v>73</v>
      </c>
      <c r="C25" s="24" t="s">
        <v>75</v>
      </c>
      <c r="D25" s="24" t="s">
        <v>74</v>
      </c>
      <c r="E25" s="19">
        <v>2813400</v>
      </c>
      <c r="F25" s="19">
        <v>3882491.9999999991</v>
      </c>
      <c r="G25" s="19">
        <v>1406700</v>
      </c>
      <c r="H25">
        <f>COUNTIFS($A:$A,$A25,E:E,"&gt;"&amp;E25)+COUNTIFS($A$2:$A25,$A25,E$2:E25,E25)</f>
        <v>7</v>
      </c>
      <c r="I25">
        <f>COUNTIFS($A:$A,$A25,F:F,"&gt;"&amp;F25)+COUNTIFS($A$2:$A25,$A25,F$2:F25,F25)</f>
        <v>6</v>
      </c>
      <c r="J25">
        <f>COUNTIFS($A:$A,$A25,G:G,"&gt;"&amp;G25)+COUNTIFS($A$2:$A25,$A25,G$2:G25,G25)</f>
        <v>7</v>
      </c>
      <c r="K25" s="32">
        <f>RANK(E25,E$2:E$31)+COUNTIF(E$2:E25,E25)-1</f>
        <v>23</v>
      </c>
      <c r="L25" s="32">
        <f>RANK(F25,F$2:F$31)+COUNTIF(F$2:F25,F25)-1</f>
        <v>20</v>
      </c>
      <c r="M25" s="32">
        <f>RANK(G25,G$2:G$31)+COUNTIF(G$2:G25,G25)-1</f>
        <v>25</v>
      </c>
      <c r="P25" s="22"/>
      <c r="Q25" s="22"/>
    </row>
    <row r="26" spans="1:17" x14ac:dyDescent="0.2">
      <c r="A26" t="s">
        <v>20</v>
      </c>
      <c r="B26" s="24" t="s">
        <v>76</v>
      </c>
      <c r="C26" s="24" t="s">
        <v>60</v>
      </c>
      <c r="D26" s="24" t="s">
        <v>27</v>
      </c>
      <c r="E26" s="19">
        <v>10162320</v>
      </c>
      <c r="F26" s="19">
        <v>14024001.6</v>
      </c>
      <c r="G26" s="19">
        <v>5081160</v>
      </c>
      <c r="H26">
        <f>COUNTIFS($A:$A,$A26,E:E,"&gt;"&amp;E26)+COUNTIFS($A$2:$A26,$A26,E$2:E26,E26)</f>
        <v>4</v>
      </c>
      <c r="I26">
        <f>COUNTIFS($A:$A,$A26,F:F,"&gt;"&amp;F26)+COUNTIFS($A$2:$A26,$A26,F$2:F26,F26)</f>
        <v>3</v>
      </c>
      <c r="J26">
        <f>COUNTIFS($A:$A,$A26,G:G,"&gt;"&amp;G26)+COUNTIFS($A$2:$A26,$A26,G$2:G26,G26)</f>
        <v>5</v>
      </c>
      <c r="K26" s="32">
        <f>RANK(E26,E$2:E$31)+COUNTIF(E$2:E26,E26)-1</f>
        <v>6</v>
      </c>
      <c r="L26" s="32">
        <f>RANK(F26,F$2:F$31)+COUNTIF(F$2:F26,F26)-1</f>
        <v>4</v>
      </c>
      <c r="M26" s="32">
        <f>RANK(G26,G$2:G$31)+COUNTIF(G$2:G26,G26)-1</f>
        <v>8</v>
      </c>
      <c r="P26" s="22"/>
    </row>
    <row r="27" spans="1:17" x14ac:dyDescent="0.2">
      <c r="A27" t="s">
        <v>20</v>
      </c>
      <c r="B27" s="24" t="s">
        <v>77</v>
      </c>
      <c r="C27" s="24" t="s">
        <v>63</v>
      </c>
      <c r="D27" s="24" t="s">
        <v>78</v>
      </c>
      <c r="E27" s="19">
        <v>4153800</v>
      </c>
      <c r="F27" s="19">
        <v>3732244</v>
      </c>
      <c r="G27" s="19">
        <v>8076900</v>
      </c>
      <c r="H27">
        <f>COUNTIFS($A:$A,$A27,E:E,"&gt;"&amp;E27)+COUNTIFS($A$2:$A27,$A27,E$2:E27,E27)</f>
        <v>6</v>
      </c>
      <c r="I27">
        <f>COUNTIFS($A:$A,$A27,F:F,"&gt;"&amp;F27)+COUNTIFS($A$2:$A27,$A27,F$2:F27,F27)</f>
        <v>7</v>
      </c>
      <c r="J27">
        <f>COUNTIFS($A:$A,$A27,G:G,"&gt;"&amp;G27)+COUNTIFS($A$2:$A27,$A27,G$2:G27,G27)</f>
        <v>1</v>
      </c>
      <c r="K27" s="32">
        <f>RANK(E27,E$2:E$31)+COUNTIF(E$2:E27,E27)-1</f>
        <v>17</v>
      </c>
      <c r="L27" s="32">
        <f>RANK(F27,F$2:F$31)+COUNTIF(F$2:F27,F27)-1</f>
        <v>22</v>
      </c>
      <c r="M27" s="32">
        <f>RANK(G27,G$2:G$31)+COUNTIF(G$2:G27,G27)-1</f>
        <v>2</v>
      </c>
      <c r="P27" s="22"/>
      <c r="Q27" s="22"/>
    </row>
    <row r="28" spans="1:17" x14ac:dyDescent="0.2">
      <c r="A28" t="s">
        <v>20</v>
      </c>
      <c r="B28" s="24" t="s">
        <v>79</v>
      </c>
      <c r="C28" s="24" t="s">
        <v>80</v>
      </c>
      <c r="D28" s="24" t="s">
        <v>67</v>
      </c>
      <c r="E28" s="19">
        <v>948960</v>
      </c>
      <c r="F28" s="19">
        <v>1309564.8</v>
      </c>
      <c r="G28" s="19">
        <v>474480</v>
      </c>
      <c r="H28">
        <f>COUNTIFS($A:$A,$A28,E:E,"&gt;"&amp;E28)+COUNTIFS($A$2:$A28,$A28,E$2:E28,E28)</f>
        <v>10</v>
      </c>
      <c r="I28">
        <f>COUNTIFS($A:$A,$A28,F:F,"&gt;"&amp;F28)+COUNTIFS($A$2:$A28,$A28,F$2:F28,F28)</f>
        <v>10</v>
      </c>
      <c r="J28">
        <f>COUNTIFS($A:$A,$A28,G:G,"&gt;"&amp;G28)+COUNTIFS($A$2:$A28,$A28,G$2:G28,G28)</f>
        <v>10</v>
      </c>
      <c r="K28" s="32">
        <f>RANK(E28,E$2:E$31)+COUNTIF(E$2:E28,E28)-1</f>
        <v>29</v>
      </c>
      <c r="L28" s="32">
        <f>RANK(F28,F$2:F$31)+COUNTIF(F$2:F28,F28)-1</f>
        <v>28</v>
      </c>
      <c r="M28" s="32">
        <f>RANK(G28,G$2:G$31)+COUNTIF(G$2:G28,G28)-1</f>
        <v>30</v>
      </c>
      <c r="P28" s="22"/>
      <c r="Q28" s="22"/>
    </row>
    <row r="29" spans="1:17" x14ac:dyDescent="0.2">
      <c r="A29" t="s">
        <v>20</v>
      </c>
      <c r="B29" s="24" t="s">
        <v>81</v>
      </c>
      <c r="C29" s="24" t="s">
        <v>82</v>
      </c>
      <c r="D29" s="24" t="s">
        <v>26</v>
      </c>
      <c r="E29" s="19">
        <v>2529520</v>
      </c>
      <c r="F29" s="19">
        <v>1490737.6</v>
      </c>
      <c r="G29" s="19">
        <v>3264760</v>
      </c>
      <c r="H29">
        <f>COUNTIFS($A:$A,$A29,E:E,"&gt;"&amp;E29)+COUNTIFS($A$2:$A29,$A29,E$2:E29,E29)</f>
        <v>8</v>
      </c>
      <c r="I29">
        <f>COUNTIFS($A:$A,$A29,F:F,"&gt;"&amp;F29)+COUNTIFS($A$2:$A29,$A29,F$2:F29,F29)</f>
        <v>9</v>
      </c>
      <c r="J29">
        <f>COUNTIFS($A:$A,$A29,G:G,"&gt;"&amp;G29)+COUNTIFS($A$2:$A29,$A29,G$2:G29,G29)</f>
        <v>6</v>
      </c>
      <c r="K29" s="32">
        <f>RANK(E29,E$2:E$31)+COUNTIF(E$2:E29,E29)-1</f>
        <v>24</v>
      </c>
      <c r="L29" s="32">
        <f>RANK(F29,F$2:F$31)+COUNTIF(F$2:F29,F29)-1</f>
        <v>27</v>
      </c>
      <c r="M29" s="32">
        <f>RANK(G29,G$2:G$31)+COUNTIF(G$2:G29,G29)-1</f>
        <v>15</v>
      </c>
      <c r="P29" s="22"/>
      <c r="Q29" s="22"/>
    </row>
    <row r="30" spans="1:17" x14ac:dyDescent="0.2">
      <c r="A30" t="s">
        <v>20</v>
      </c>
      <c r="B30" s="24" t="s">
        <v>83</v>
      </c>
      <c r="C30" s="24" t="s">
        <v>63</v>
      </c>
      <c r="D30" s="24" t="s">
        <v>27</v>
      </c>
      <c r="E30" s="19">
        <v>2172720</v>
      </c>
      <c r="F30" s="19">
        <v>2998353.6</v>
      </c>
      <c r="G30" s="19">
        <v>1086360</v>
      </c>
      <c r="H30">
        <f>COUNTIFS($A:$A,$A30,E:E,"&gt;"&amp;E30)+COUNTIFS($A$2:$A30,$A30,E$2:E30,E30)</f>
        <v>9</v>
      </c>
      <c r="I30">
        <f>COUNTIFS($A:$A,$A30,F:F,"&gt;"&amp;F30)+COUNTIFS($A$2:$A30,$A30,F$2:F30,F30)</f>
        <v>8</v>
      </c>
      <c r="J30">
        <f>COUNTIFS($A:$A,$A30,G:G,"&gt;"&amp;G30)+COUNTIFS($A$2:$A30,$A30,G$2:G30,G30)</f>
        <v>8</v>
      </c>
      <c r="K30" s="32">
        <f>RANK(E30,E$2:E$31)+COUNTIF(E$2:E30,E30)-1</f>
        <v>26</v>
      </c>
      <c r="L30" s="32">
        <f>RANK(F30,F$2:F$31)+COUNTIF(F$2:F30,F30)-1</f>
        <v>24</v>
      </c>
      <c r="M30" s="32">
        <f>RANK(G30,G$2:G$31)+COUNTIF(G$2:G30,G30)-1</f>
        <v>27</v>
      </c>
      <c r="P30" s="22"/>
      <c r="Q30" s="22"/>
    </row>
    <row r="31" spans="1:17" x14ac:dyDescent="0.2">
      <c r="A31" t="s">
        <v>20</v>
      </c>
      <c r="B31" s="24" t="s">
        <v>84</v>
      </c>
      <c r="C31" s="24" t="s">
        <v>85</v>
      </c>
      <c r="D31" s="24" t="s">
        <v>26</v>
      </c>
      <c r="E31" s="19">
        <v>8385120</v>
      </c>
      <c r="F31" s="19">
        <v>6911465.5999999996</v>
      </c>
      <c r="G31" s="19">
        <v>692560</v>
      </c>
      <c r="H31">
        <f>COUNTIFS($A:$A,$A31,E:E,"&gt;"&amp;E31)+COUNTIFS($A$2:$A31,$A31,E$2:E31,E31)</f>
        <v>5</v>
      </c>
      <c r="I31">
        <f>COUNTIFS($A:$A,$A31,F:F,"&gt;"&amp;F31)+COUNTIFS($A$2:$A31,$A31,F$2:F31,F31)</f>
        <v>5</v>
      </c>
      <c r="J31">
        <f>COUNTIFS($A:$A,$A31,G:G,"&gt;"&amp;G31)+COUNTIFS($A$2:$A31,$A31,G$2:G31,G31)</f>
        <v>9</v>
      </c>
      <c r="K31" s="32">
        <f>RANK(E31,E$2:E$31)+COUNTIF(E$2:E31,E31)-1</f>
        <v>7</v>
      </c>
      <c r="L31" s="32">
        <f>RANK(F31,F$2:F$31)+COUNTIF(F$2:F31,F31)-1</f>
        <v>13</v>
      </c>
      <c r="M31" s="32">
        <f>RANK(G31,G$2:G$31)+COUNTIF(G$2:G31,G31)-1</f>
        <v>29</v>
      </c>
      <c r="P31" s="22"/>
      <c r="Q31" s="22"/>
    </row>
    <row r="32" spans="1:17" x14ac:dyDescent="0.2">
      <c r="P32" s="22"/>
    </row>
    <row r="33" spans="5:18" x14ac:dyDescent="0.2">
      <c r="P33" s="22"/>
    </row>
    <row r="34" spans="5:18" x14ac:dyDescent="0.2">
      <c r="E34"/>
      <c r="F34"/>
      <c r="P34" s="22"/>
      <c r="Q34" s="22"/>
    </row>
    <row r="35" spans="5:18" x14ac:dyDescent="0.2">
      <c r="E35"/>
      <c r="F35"/>
      <c r="P35" s="22"/>
      <c r="Q35" s="22"/>
    </row>
    <row r="36" spans="5:18" x14ac:dyDescent="0.2">
      <c r="E36"/>
      <c r="F36"/>
    </row>
    <row r="37" spans="5:18" x14ac:dyDescent="0.2">
      <c r="E37"/>
      <c r="F37"/>
    </row>
    <row r="38" spans="5:18" x14ac:dyDescent="0.2">
      <c r="E38"/>
      <c r="F38"/>
    </row>
    <row r="39" spans="5:18" x14ac:dyDescent="0.2">
      <c r="E39"/>
      <c r="F39"/>
    </row>
    <row r="40" spans="5:18" x14ac:dyDescent="0.2">
      <c r="E40"/>
      <c r="F40"/>
    </row>
    <row r="41" spans="5:18" x14ac:dyDescent="0.2">
      <c r="E41"/>
      <c r="F41"/>
    </row>
    <row r="42" spans="5:18" x14ac:dyDescent="0.2">
      <c r="E42"/>
      <c r="F42"/>
    </row>
    <row r="43" spans="5:18" x14ac:dyDescent="0.2">
      <c r="E43"/>
      <c r="F43"/>
    </row>
    <row r="46" spans="5:18" x14ac:dyDescent="0.2">
      <c r="R46" s="23"/>
    </row>
    <row r="47" spans="5:18" x14ac:dyDescent="0.2">
      <c r="R47" s="23"/>
    </row>
    <row r="48" spans="5:18" x14ac:dyDescent="0.2">
      <c r="R48" s="23"/>
    </row>
    <row r="49" spans="18:18" x14ac:dyDescent="0.2">
      <c r="R49" s="23"/>
    </row>
    <row r="50" spans="18:18" x14ac:dyDescent="0.2">
      <c r="R50" s="23"/>
    </row>
    <row r="51" spans="18:18" x14ac:dyDescent="0.2">
      <c r="R51" s="23"/>
    </row>
    <row r="52" spans="18:18" x14ac:dyDescent="0.2">
      <c r="R52" s="23"/>
    </row>
    <row r="53" spans="18:18" x14ac:dyDescent="0.2">
      <c r="R53" s="23"/>
    </row>
    <row r="54" spans="18:18" x14ac:dyDescent="0.2">
      <c r="R54" s="23"/>
    </row>
    <row r="55" spans="18:18" x14ac:dyDescent="0.2">
      <c r="R55" s="23"/>
    </row>
    <row r="56" spans="18:18" x14ac:dyDescent="0.2">
      <c r="R56" s="23"/>
    </row>
    <row r="57" spans="18:18" x14ac:dyDescent="0.2">
      <c r="R57" s="23"/>
    </row>
    <row r="58" spans="18:18" x14ac:dyDescent="0.2">
      <c r="R58" s="23"/>
    </row>
    <row r="59" spans="18:18" x14ac:dyDescent="0.2">
      <c r="R59" s="23"/>
    </row>
    <row r="60" spans="18:18" x14ac:dyDescent="0.2">
      <c r="R60" s="23"/>
    </row>
    <row r="61" spans="18:18" x14ac:dyDescent="0.2">
      <c r="R61" s="23"/>
    </row>
    <row r="62" spans="18:18" x14ac:dyDescent="0.2">
      <c r="R62" s="23"/>
    </row>
    <row r="63" spans="18:18" x14ac:dyDescent="0.2">
      <c r="R63" s="23"/>
    </row>
    <row r="64" spans="18:18" x14ac:dyDescent="0.2">
      <c r="R64" s="23"/>
    </row>
    <row r="65" spans="18:18" x14ac:dyDescent="0.2">
      <c r="R65" s="23"/>
    </row>
    <row r="66" spans="18:18" x14ac:dyDescent="0.2">
      <c r="R66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 tint="-0.249977111117893"/>
  </sheetPr>
  <dimension ref="A1:AF48"/>
  <sheetViews>
    <sheetView topLeftCell="E16" zoomScale="82" zoomScaleNormal="82" workbookViewId="0">
      <selection activeCell="H46" sqref="H46"/>
    </sheetView>
  </sheetViews>
  <sheetFormatPr defaultRowHeight="15.75" x14ac:dyDescent="0.25"/>
  <cols>
    <col min="1" max="1" width="10" style="4" bestFit="1" customWidth="1"/>
    <col min="2" max="2" width="6.5703125" style="4" customWidth="1"/>
    <col min="3" max="3" width="4.42578125" style="4" customWidth="1"/>
    <col min="4" max="4" width="14" style="4" bestFit="1" customWidth="1"/>
    <col min="5" max="5" width="12.7109375" style="4" bestFit="1" customWidth="1"/>
    <col min="6" max="6" width="20.42578125" style="4" bestFit="1" customWidth="1"/>
    <col min="7" max="7" width="10.28515625" style="4" customWidth="1"/>
    <col min="8" max="8" width="12.140625" style="5" customWidth="1"/>
    <col min="9" max="13" width="9.140625" style="5"/>
    <col min="14" max="14" width="15.42578125" style="5" bestFit="1" customWidth="1"/>
    <col min="15" max="17" width="9.140625" style="5"/>
    <col min="18" max="18" width="32.140625" style="5" customWidth="1"/>
    <col min="19" max="19" width="16.42578125" style="5" customWidth="1"/>
    <col min="20" max="20" width="8.85546875" style="5" customWidth="1"/>
    <col min="21" max="21" width="31.85546875" style="5" bestFit="1" customWidth="1"/>
    <col min="22" max="22" width="12.28515625" style="5" customWidth="1"/>
    <col min="23" max="23" width="6.7109375" style="5" customWidth="1"/>
    <col min="24" max="24" width="22.5703125" style="5" customWidth="1"/>
    <col min="25" max="25" width="14.7109375" style="5" customWidth="1"/>
    <col min="26" max="16384" width="9.140625" style="5"/>
  </cols>
  <sheetData>
    <row r="1" spans="1:32" x14ac:dyDescent="0.25">
      <c r="B1" s="4" t="s">
        <v>5</v>
      </c>
      <c r="O1" s="33"/>
      <c r="AE1" s="7"/>
      <c r="AF1" s="7"/>
    </row>
    <row r="2" spans="1:32" x14ac:dyDescent="0.25">
      <c r="A2" s="1" t="s">
        <v>0</v>
      </c>
      <c r="B2" s="2">
        <v>2.5</v>
      </c>
      <c r="C2" s="3"/>
      <c r="G2" s="28" t="s">
        <v>1</v>
      </c>
      <c r="H2" s="28" t="s">
        <v>2</v>
      </c>
      <c r="I2" s="29" t="s">
        <v>1</v>
      </c>
      <c r="J2" s="29" t="s">
        <v>2</v>
      </c>
      <c r="K2" s="30" t="s">
        <v>1</v>
      </c>
      <c r="L2" s="30" t="s">
        <v>2</v>
      </c>
    </row>
    <row r="3" spans="1:32" x14ac:dyDescent="0.25">
      <c r="A3" s="8" t="s">
        <v>3</v>
      </c>
      <c r="B3" s="9">
        <v>5</v>
      </c>
      <c r="C3" s="9">
        <v>5</v>
      </c>
      <c r="D3" s="10" t="s">
        <v>4</v>
      </c>
      <c r="G3" s="14">
        <v>5</v>
      </c>
      <c r="H3" s="14">
        <v>5</v>
      </c>
      <c r="I3" s="15">
        <v>5</v>
      </c>
      <c r="J3" s="15">
        <v>5</v>
      </c>
      <c r="K3" s="16">
        <v>5</v>
      </c>
      <c r="L3" s="16">
        <v>5</v>
      </c>
    </row>
    <row r="4" spans="1:32" x14ac:dyDescent="0.25">
      <c r="A4" s="40">
        <v>240</v>
      </c>
      <c r="B4" s="40">
        <f>Radius*COS(RADIANS($A4))+$B$3</f>
        <v>3.7499999999999991</v>
      </c>
      <c r="C4" s="40"/>
      <c r="D4" s="40">
        <v>0</v>
      </c>
      <c r="G4" s="14">
        <f ca="1">G9*COS(RADIANS(G8))+B$3</f>
        <v>8.3000000000000007</v>
      </c>
      <c r="H4" s="14">
        <f ca="1">G9*SIN(RADIANS(G8))+C$3</f>
        <v>5</v>
      </c>
      <c r="I4" s="15">
        <f ca="1">I9*COS(RADIANS(I8))+$B$3</f>
        <v>8.2278870824215584</v>
      </c>
      <c r="J4" s="15">
        <f ca="1">I9*SIN(RADIANS(I8))+$C$3</f>
        <v>5.6861085796986055</v>
      </c>
      <c r="K4" s="16">
        <f ca="1">K9*COS(RADIANS(K8))+$B$3</f>
        <v>8.2954774646900944</v>
      </c>
      <c r="L4" s="16">
        <f ca="1">K9*SIN(RADIANS(K8))+$C$3</f>
        <v>4.8272913443982857</v>
      </c>
    </row>
    <row r="5" spans="1:32" x14ac:dyDescent="0.25">
      <c r="A5" s="40">
        <v>225</v>
      </c>
      <c r="B5" s="40">
        <f>Radius*COS(RADIANS($A5))+$B$3</f>
        <v>3.2322330470336307</v>
      </c>
      <c r="C5" s="40"/>
      <c r="D5" s="40">
        <v>10</v>
      </c>
      <c r="F5" s="4" t="str">
        <f ca="1">List!E1</f>
        <v>Asia Pac</v>
      </c>
    </row>
    <row r="6" spans="1:32" x14ac:dyDescent="0.25">
      <c r="A6" s="40">
        <v>210</v>
      </c>
      <c r="B6" s="40">
        <f>Radius*COS(RADIANS($A6))+$B$3</f>
        <v>2.8349364905389036</v>
      </c>
      <c r="C6" s="40"/>
      <c r="D6" s="40">
        <v>20</v>
      </c>
      <c r="F6" s="50">
        <f>INDEX(List!$B$2:$B$13,MATCH(Output!B1,List!$A$2:$A$13,0),1)</f>
        <v>41548</v>
      </c>
      <c r="G6" s="43" t="s">
        <v>15</v>
      </c>
      <c r="H6" s="51" t="s">
        <v>124</v>
      </c>
      <c r="I6" s="43" t="s">
        <v>14</v>
      </c>
      <c r="J6" s="51" t="s">
        <v>124</v>
      </c>
      <c r="K6" s="43" t="s">
        <v>16</v>
      </c>
      <c r="L6" s="51" t="s">
        <v>124</v>
      </c>
      <c r="M6"/>
      <c r="AA6" s="11"/>
    </row>
    <row r="7" spans="1:32" x14ac:dyDescent="0.25">
      <c r="A7" s="40">
        <v>195</v>
      </c>
      <c r="B7" s="40">
        <f>Radius*COS(RADIANS($A7))+$B$3</f>
        <v>2.5851854342773293</v>
      </c>
      <c r="C7" s="40"/>
      <c r="D7" s="40">
        <v>30</v>
      </c>
      <c r="F7" s="4" t="s">
        <v>99</v>
      </c>
      <c r="G7" s="17">
        <f ca="1">SUMPRODUCT((Data!$A$2:$A$109=List!$E$1)*(Data!$B$2:$B$109=G$6)*(Data!$C$2:$C$109=$F$6)*(Data!$F$2:$F$109))</f>
        <v>160</v>
      </c>
      <c r="H7" s="18">
        <f ca="1">SUMPRODUCT((Data!$A$2:$A$109=$F$5)*(Data!$B$2:$B$109=G$6)*(Data!$C$2:$C$109=$F$6)*(Data!$E$2:$E$109))</f>
        <v>0.85</v>
      </c>
      <c r="I7" s="17">
        <f ca="1">SUMPRODUCT((Data!$A$2:$A$109=List!$E$1)*(Data!$B$2:$B$109=I$6)*(Data!$C$2:$C$109=$F$6)*(Data!$F$2:$F$109))</f>
        <v>152</v>
      </c>
      <c r="J7" s="18">
        <f ca="1">SUMPRODUCT((Data!$A$2:$A$109=$F$5)*(Data!$B$2:$B$109=I$6)*(Data!$C$2:$C$109=$F$6)*(Data!$E$2:$E$109))</f>
        <v>0.8</v>
      </c>
      <c r="K7" s="17">
        <f ca="1">SUMPRODUCT((Data!$A$2:$A$109=List!$E$1)*(Data!$B$2:$B$109=K$6)*(Data!$C$2:$C$109=$F$6)*(Data!$F$2:$F$109))</f>
        <v>162</v>
      </c>
      <c r="L7" s="18">
        <f ca="1">SUMPRODUCT((Data!$A$2:$A$109=$F$5)*(Data!$B$2:$B$109=K$6)*(Data!$C$2:$C$109=$F$6)*(Data!$E$2:$E$109))</f>
        <v>0.86</v>
      </c>
      <c r="M7"/>
      <c r="N7" s="5" t="str">
        <f>PROPER(F7)</f>
        <v>Speed</v>
      </c>
    </row>
    <row r="8" spans="1:32" x14ac:dyDescent="0.25">
      <c r="A8" s="40">
        <v>180</v>
      </c>
      <c r="B8" s="40">
        <f>Radius*COS(RADIANS($A8))+$B$3</f>
        <v>2.5</v>
      </c>
      <c r="C8" s="40"/>
      <c r="D8" s="40">
        <v>40</v>
      </c>
      <c r="F8" s="6" t="s">
        <v>100</v>
      </c>
      <c r="G8" s="4">
        <f ca="1">G12-(G16/G17)*G7</f>
        <v>0</v>
      </c>
      <c r="I8" s="4">
        <f ca="1">I12-(I16/I17)*I7</f>
        <v>12</v>
      </c>
      <c r="K8" s="4">
        <f ca="1">K12-(K16/K17)*K7</f>
        <v>-3</v>
      </c>
      <c r="L8" s="4"/>
      <c r="M8"/>
      <c r="N8" s="5" t="str">
        <f>PROPER(F8)</f>
        <v>Calculated Angle</v>
      </c>
    </row>
    <row r="9" spans="1:32" x14ac:dyDescent="0.25">
      <c r="A9" s="40">
        <v>165</v>
      </c>
      <c r="B9" s="40">
        <f>Radius*COS(RADIANS($A9))+$B$3</f>
        <v>2.5851854342773297</v>
      </c>
      <c r="C9" s="40"/>
      <c r="D9" s="40">
        <v>50</v>
      </c>
      <c r="F9" s="6" t="s">
        <v>101</v>
      </c>
      <c r="G9" s="4">
        <v>3.3</v>
      </c>
      <c r="I9" s="4">
        <v>3.3</v>
      </c>
      <c r="K9" s="4">
        <v>3.3</v>
      </c>
      <c r="L9" s="4"/>
      <c r="M9" s="4"/>
      <c r="N9" s="5" t="str">
        <f>PROPER(F9)</f>
        <v>Needle Lenght</v>
      </c>
      <c r="AA9" s="11"/>
    </row>
    <row r="10" spans="1:32" x14ac:dyDescent="0.25">
      <c r="A10" s="40">
        <v>150</v>
      </c>
      <c r="B10" s="40">
        <f>Radius*COS(RADIANS($A10))+$B$3</f>
        <v>2.8349364905389032</v>
      </c>
      <c r="C10" s="40"/>
      <c r="D10" s="40">
        <v>60</v>
      </c>
      <c r="F10" s="4" t="s">
        <v>102</v>
      </c>
      <c r="I10" s="4"/>
      <c r="K10" s="4"/>
      <c r="L10" s="4"/>
      <c r="M10" s="4"/>
      <c r="N10" s="5" t="str">
        <f>PROPER(F10)</f>
        <v/>
      </c>
    </row>
    <row r="11" spans="1:32" x14ac:dyDescent="0.25">
      <c r="A11" s="40">
        <v>135</v>
      </c>
      <c r="B11" s="40">
        <f>Radius*COS(RADIANS($A11))+$B$3</f>
        <v>3.2322330470336311</v>
      </c>
      <c r="C11" s="40"/>
      <c r="D11" s="40">
        <v>70</v>
      </c>
      <c r="F11" s="6" t="s">
        <v>103</v>
      </c>
      <c r="G11" s="4">
        <f>MIN(A4:A18)</f>
        <v>30</v>
      </c>
      <c r="I11" s="4">
        <f>MIN($A$4:$A$18)</f>
        <v>30</v>
      </c>
      <c r="K11" s="4">
        <f>MIN($A$4:$A$18)</f>
        <v>30</v>
      </c>
      <c r="L11" s="4"/>
      <c r="M11" s="4"/>
      <c r="N11" s="5" t="str">
        <f>PROPER(F11)</f>
        <v>Min Angle Used</v>
      </c>
      <c r="AC11" s="11" t="str">
        <f>GroupSum!A19</f>
        <v>Americas</v>
      </c>
    </row>
    <row r="12" spans="1:32" x14ac:dyDescent="0.25">
      <c r="A12" s="40">
        <v>120</v>
      </c>
      <c r="B12" s="40">
        <f>Radius*COS(RADIANS($A12))+$B$3</f>
        <v>3.7500000000000004</v>
      </c>
      <c r="C12" s="40"/>
      <c r="D12" s="40">
        <v>80</v>
      </c>
      <c r="F12" s="6" t="s">
        <v>104</v>
      </c>
      <c r="G12" s="4">
        <f>MAX(A4:A18)</f>
        <v>240</v>
      </c>
      <c r="I12" s="4">
        <f>MAX($A$4:$A$18)</f>
        <v>240</v>
      </c>
      <c r="K12" s="4">
        <f>MAX($A$4:$A$18)</f>
        <v>240</v>
      </c>
      <c r="L12" s="4"/>
      <c r="M12" s="4"/>
      <c r="N12" s="5" t="str">
        <f>PROPER(F12)</f>
        <v>Max Angle Used</v>
      </c>
      <c r="AA12" s="11"/>
    </row>
    <row r="13" spans="1:32" x14ac:dyDescent="0.25">
      <c r="A13" s="40">
        <v>105</v>
      </c>
      <c r="B13" s="40">
        <f>Radius*COS(RADIANS($A13))+$B$3</f>
        <v>4.3529523872436977</v>
      </c>
      <c r="C13" s="40"/>
      <c r="D13" s="40">
        <v>90</v>
      </c>
      <c r="F13" s="6" t="s">
        <v>105</v>
      </c>
      <c r="G13" s="4">
        <f>MIN(D4:D18)</f>
        <v>0</v>
      </c>
      <c r="I13" s="4">
        <f>MIN($D$4:$D$18)</f>
        <v>0</v>
      </c>
      <c r="K13" s="4">
        <f>MIN($D$4:$D$18)</f>
        <v>0</v>
      </c>
      <c r="L13" s="4"/>
      <c r="M13" s="4"/>
      <c r="N13" s="5" t="str">
        <f>PROPER(F13)</f>
        <v>Min Value Used</v>
      </c>
    </row>
    <row r="14" spans="1:32" x14ac:dyDescent="0.25">
      <c r="A14" s="40">
        <v>90</v>
      </c>
      <c r="B14" s="40">
        <f>Radius*COS(RADIANS($A14))+$B$3</f>
        <v>5</v>
      </c>
      <c r="C14" s="40"/>
      <c r="D14" s="40">
        <v>100</v>
      </c>
      <c r="F14" s="6" t="s">
        <v>106</v>
      </c>
      <c r="G14" s="4">
        <f>MAX(D4:D18)</f>
        <v>140</v>
      </c>
      <c r="I14" s="4">
        <f>MAX(D4:D18)</f>
        <v>140</v>
      </c>
      <c r="K14" s="4">
        <f>MAX($D$4:$D$18)</f>
        <v>140</v>
      </c>
      <c r="L14" s="4"/>
      <c r="M14" s="4"/>
      <c r="N14" s="5" t="str">
        <f>PROPER(F14)</f>
        <v>Max Value Used</v>
      </c>
    </row>
    <row r="15" spans="1:32" x14ac:dyDescent="0.25">
      <c r="A15" s="40">
        <v>75</v>
      </c>
      <c r="B15" s="40">
        <f>Radius*COS(RADIANS($A15))+$B$3</f>
        <v>5.6470476127563014</v>
      </c>
      <c r="C15" s="40"/>
      <c r="D15" s="40">
        <v>110</v>
      </c>
      <c r="F15" s="4" t="s">
        <v>102</v>
      </c>
      <c r="I15" s="4"/>
      <c r="K15" s="4"/>
      <c r="L15" s="4"/>
      <c r="M15" s="4"/>
      <c r="N15" s="5" t="str">
        <f>PROPER(F15)</f>
        <v/>
      </c>
      <c r="AA15" s="11"/>
    </row>
    <row r="16" spans="1:32" x14ac:dyDescent="0.25">
      <c r="A16" s="40">
        <v>60</v>
      </c>
      <c r="B16" s="40">
        <f>Radius*COS(RADIANS($A16))+$B$3</f>
        <v>6.25</v>
      </c>
      <c r="C16" s="40"/>
      <c r="D16" s="40">
        <v>120</v>
      </c>
      <c r="F16" s="4" t="s">
        <v>107</v>
      </c>
      <c r="G16" s="4">
        <f>ABS(G11-G12)</f>
        <v>210</v>
      </c>
      <c r="I16" s="4">
        <f>ABS(I11-I12)</f>
        <v>210</v>
      </c>
      <c r="K16" s="4">
        <f>ABS(K11-K12)</f>
        <v>210</v>
      </c>
      <c r="L16" s="4"/>
      <c r="M16" s="4"/>
      <c r="N16" s="5" t="str">
        <f>PROPER(F16)</f>
        <v>Angle Gap</v>
      </c>
    </row>
    <row r="17" spans="1:27" x14ac:dyDescent="0.25">
      <c r="A17" s="40">
        <v>45</v>
      </c>
      <c r="B17" s="40">
        <f>Radius*COS(RADIANS($A17))+$B$3</f>
        <v>6.7677669529663689</v>
      </c>
      <c r="C17" s="40"/>
      <c r="D17" s="40">
        <v>130</v>
      </c>
      <c r="F17" s="4" t="s">
        <v>108</v>
      </c>
      <c r="G17" s="4">
        <f>ABS(G13-G14)</f>
        <v>140</v>
      </c>
      <c r="I17" s="4">
        <f>ABS(I13-I14)</f>
        <v>140</v>
      </c>
      <c r="K17" s="4">
        <f>ABS(K13-K14)</f>
        <v>140</v>
      </c>
      <c r="L17" s="4"/>
      <c r="M17" s="4"/>
      <c r="N17" s="5" t="str">
        <f>PROPER(F17)</f>
        <v>Value Gap</v>
      </c>
    </row>
    <row r="18" spans="1:27" x14ac:dyDescent="0.25">
      <c r="A18" s="40">
        <v>30</v>
      </c>
      <c r="B18" s="40">
        <f>Radius*COS(RADIANS($A18))+$B$3</f>
        <v>7.1650635094610973</v>
      </c>
      <c r="C18" s="40"/>
      <c r="D18" s="40">
        <v>140</v>
      </c>
      <c r="AA18" s="11"/>
    </row>
    <row r="19" spans="1:27" x14ac:dyDescent="0.25">
      <c r="I19" s="7"/>
    </row>
    <row r="20" spans="1:27" x14ac:dyDescent="0.25">
      <c r="F20" s="49" t="s">
        <v>8</v>
      </c>
      <c r="G20" s="49" t="s">
        <v>123</v>
      </c>
      <c r="H20" s="49" t="s">
        <v>111</v>
      </c>
      <c r="I20" s="49" t="s">
        <v>115</v>
      </c>
    </row>
    <row r="21" spans="1:27" x14ac:dyDescent="0.25">
      <c r="F21" s="4" t="str">
        <f ca="1">$F$5</f>
        <v>Asia Pac</v>
      </c>
      <c r="G21" t="s">
        <v>15</v>
      </c>
      <c r="H21" t="s">
        <v>13</v>
      </c>
      <c r="I21" s="40">
        <f ca="1">SUMPRODUCT((Prospects!$A$2:$A$37=F21)*(Prospects!$B$2:$B$37=G21)*(Prospects!$C$2:$C$37=H21)*(Prospects!$D$2:$D$37))</f>
        <v>359.74400000000003</v>
      </c>
      <c r="AA21" s="11"/>
    </row>
    <row r="22" spans="1:27" x14ac:dyDescent="0.25">
      <c r="F22" s="4" t="str">
        <f ca="1">$F$5</f>
        <v>Asia Pac</v>
      </c>
      <c r="G22" t="s">
        <v>15</v>
      </c>
      <c r="H22" t="s">
        <v>114</v>
      </c>
      <c r="I22" s="40">
        <f ca="1">SUMPRODUCT((Prospects!$A$2:$A$37=F22)*(Prospects!$B$2:$B$37=G22)*(Prospects!$C$2:$C$37=H22)*(Prospects!$D$2:$D$37))</f>
        <v>49.28</v>
      </c>
    </row>
    <row r="23" spans="1:27" x14ac:dyDescent="0.25">
      <c r="F23" s="4" t="str">
        <f ca="1">$F$5</f>
        <v>Asia Pac</v>
      </c>
      <c r="G23" t="s">
        <v>15</v>
      </c>
      <c r="H23" t="s">
        <v>109</v>
      </c>
      <c r="I23" s="40">
        <f ca="1">SUMPRODUCT((Prospects!$A$2:$A$37=F23)*(Prospects!$B$2:$B$37=G23)*(Prospects!$C$2:$C$37=H23)*(Prospects!$D$2:$D$37))</f>
        <v>22</v>
      </c>
    </row>
    <row r="24" spans="1:27" x14ac:dyDescent="0.25">
      <c r="F24" s="4" t="str">
        <f ca="1">$F$5</f>
        <v>Asia Pac</v>
      </c>
      <c r="G24" t="s">
        <v>15</v>
      </c>
      <c r="H24" t="s">
        <v>110</v>
      </c>
      <c r="I24" s="40">
        <f ca="1">SUMPRODUCT((Prospects!$A$2:$A$37=F24)*(Prospects!$B$2:$B$37=G24)*(Prospects!$C$2:$C$37=H24)*(Prospects!$D$2:$D$37))</f>
        <v>9</v>
      </c>
      <c r="AA24" s="11"/>
    </row>
    <row r="25" spans="1:27" x14ac:dyDescent="0.25">
      <c r="F25" s="4" t="str">
        <f ca="1">$F$5</f>
        <v>Asia Pac</v>
      </c>
      <c r="G25" t="s">
        <v>14</v>
      </c>
      <c r="H25" t="s">
        <v>13</v>
      </c>
      <c r="I25" s="40">
        <f ca="1">SUMPRODUCT((Prospects!$A$2:$A$37=F25)*(Prospects!$B$2:$B$37=G25)*(Prospects!$C$2:$C$37=H25)*(Prospects!$D$2:$D$37))</f>
        <v>172.48000000000002</v>
      </c>
    </row>
    <row r="26" spans="1:27" x14ac:dyDescent="0.25">
      <c r="F26" s="4" t="str">
        <f ca="1">$F$5</f>
        <v>Asia Pac</v>
      </c>
      <c r="G26" t="s">
        <v>14</v>
      </c>
      <c r="H26" t="s">
        <v>114</v>
      </c>
      <c r="I26" s="40">
        <f ca="1">SUMPRODUCT((Prospects!$A$2:$A$37=F26)*(Prospects!$B$2:$B$37=G26)*(Prospects!$C$2:$C$37=H26)*(Prospects!$D$2:$D$37))</f>
        <v>42.24</v>
      </c>
    </row>
    <row r="27" spans="1:27" x14ac:dyDescent="0.25">
      <c r="F27" s="4" t="str">
        <f ca="1">$F$5</f>
        <v>Asia Pac</v>
      </c>
      <c r="G27" t="s">
        <v>14</v>
      </c>
      <c r="H27" t="s">
        <v>109</v>
      </c>
      <c r="I27" s="40">
        <f ca="1">SUMPRODUCT((Prospects!$A$2:$A$37=F27)*(Prospects!$B$2:$B$37=G27)*(Prospects!$C$2:$C$37=H27)*(Prospects!$D$2:$D$37))</f>
        <v>15.840000000000002</v>
      </c>
      <c r="AA27" s="11"/>
    </row>
    <row r="28" spans="1:27" x14ac:dyDescent="0.25">
      <c r="F28" s="4" t="str">
        <f ca="1">$F$5</f>
        <v>Asia Pac</v>
      </c>
      <c r="G28" t="s">
        <v>14</v>
      </c>
      <c r="H28" t="s">
        <v>110</v>
      </c>
      <c r="I28" s="40">
        <f ca="1">SUMPRODUCT((Prospects!$A$2:$A$37=F28)*(Prospects!$B$2:$B$37=G28)*(Prospects!$C$2:$C$37=H28)*(Prospects!$D$2:$D$37))</f>
        <v>4.2240000000000002</v>
      </c>
    </row>
    <row r="29" spans="1:27" x14ac:dyDescent="0.25">
      <c r="F29" s="4" t="str">
        <f ca="1">$F$5</f>
        <v>Asia Pac</v>
      </c>
      <c r="G29" t="s">
        <v>16</v>
      </c>
      <c r="H29" t="s">
        <v>13</v>
      </c>
      <c r="I29" s="40">
        <f ca="1">SUMPRODUCT((Prospects!$A$2:$A$37=F29)*(Prospects!$B$2:$B$37=G29)*(Prospects!$C$2:$C$37=H29)*(Prospects!$D$2:$D$37))</f>
        <v>197.12</v>
      </c>
    </row>
    <row r="30" spans="1:27" x14ac:dyDescent="0.25">
      <c r="F30" s="4" t="str">
        <f ca="1">$F$5</f>
        <v>Asia Pac</v>
      </c>
      <c r="G30" t="s">
        <v>16</v>
      </c>
      <c r="H30" t="s">
        <v>114</v>
      </c>
      <c r="I30" s="40">
        <f ca="1">SUMPRODUCT((Prospects!$A$2:$A$37=F30)*(Prospects!$B$2:$B$37=G30)*(Prospects!$C$2:$C$37=H30)*(Prospects!$D$2:$D$37))</f>
        <v>20.416</v>
      </c>
      <c r="AA30" s="11"/>
    </row>
    <row r="31" spans="1:27" x14ac:dyDescent="0.25">
      <c r="F31" s="4" t="str">
        <f ca="1">$F$5</f>
        <v>Asia Pac</v>
      </c>
      <c r="G31" t="s">
        <v>16</v>
      </c>
      <c r="H31" t="s">
        <v>109</v>
      </c>
      <c r="I31" s="40">
        <f ca="1">SUMPRODUCT((Prospects!$A$2:$A$37=F31)*(Prospects!$B$2:$B$37=G31)*(Prospects!$C$2:$C$37=H31)*(Prospects!$D$2:$D$37))</f>
        <v>8</v>
      </c>
    </row>
    <row r="32" spans="1:27" x14ac:dyDescent="0.25">
      <c r="F32" s="4" t="str">
        <f ca="1">$F$5</f>
        <v>Asia Pac</v>
      </c>
      <c r="G32" t="s">
        <v>16</v>
      </c>
      <c r="H32" t="s">
        <v>110</v>
      </c>
      <c r="I32" s="40">
        <f ca="1">SUMPRODUCT((Prospects!$A$2:$A$37=F32)*(Prospects!$B$2:$B$37=G32)*(Prospects!$C$2:$C$37=H32)*(Prospects!$D$2:$D$37))</f>
        <v>5</v>
      </c>
    </row>
    <row r="35" spans="5:27" x14ac:dyDescent="0.25">
      <c r="E35" s="43" t="s">
        <v>122</v>
      </c>
      <c r="F35" s="43" t="s">
        <v>123</v>
      </c>
      <c r="G35" s="43" t="s">
        <v>8</v>
      </c>
      <c r="H35" s="44" t="s">
        <v>117</v>
      </c>
      <c r="I35" s="44" t="s">
        <v>118</v>
      </c>
      <c r="J35" s="44" t="s">
        <v>119</v>
      </c>
      <c r="K35" s="44" t="s">
        <v>120</v>
      </c>
      <c r="AA35" s="11"/>
    </row>
    <row r="36" spans="5:27" x14ac:dyDescent="0.25">
      <c r="E36" s="45" t="s">
        <v>121</v>
      </c>
      <c r="F36" t="s">
        <v>15</v>
      </c>
      <c r="G36" s="46" t="s">
        <v>20</v>
      </c>
      <c r="H36" s="47">
        <v>0.80999999999999994</v>
      </c>
      <c r="I36" s="47">
        <f t="shared" ref="I36:K43" si="0">1-H36</f>
        <v>0.19000000000000006</v>
      </c>
      <c r="J36" s="48">
        <v>0.83</v>
      </c>
      <c r="K36" s="47">
        <f t="shared" si="0"/>
        <v>0.17000000000000004</v>
      </c>
    </row>
    <row r="37" spans="5:27" x14ac:dyDescent="0.25">
      <c r="E37" s="45" t="s">
        <v>121</v>
      </c>
      <c r="F37" t="s">
        <v>14</v>
      </c>
      <c r="G37" s="46" t="s">
        <v>20</v>
      </c>
      <c r="H37" s="47">
        <v>0.83</v>
      </c>
      <c r="I37" s="47">
        <f t="shared" si="0"/>
        <v>0.17000000000000004</v>
      </c>
      <c r="J37" s="48">
        <v>0.85</v>
      </c>
      <c r="K37" s="47">
        <f t="shared" si="0"/>
        <v>0.15000000000000002</v>
      </c>
    </row>
    <row r="38" spans="5:27" x14ac:dyDescent="0.25">
      <c r="E38" s="45" t="s">
        <v>121</v>
      </c>
      <c r="F38" t="s">
        <v>16</v>
      </c>
      <c r="G38" s="46" t="s">
        <v>20</v>
      </c>
      <c r="H38" s="47">
        <v>0.88</v>
      </c>
      <c r="I38" s="47">
        <f t="shared" si="0"/>
        <v>0.12</v>
      </c>
      <c r="J38" s="48">
        <v>0.92</v>
      </c>
      <c r="K38" s="47">
        <f t="shared" si="0"/>
        <v>7.999999999999996E-2</v>
      </c>
      <c r="AA38" s="11"/>
    </row>
    <row r="39" spans="5:27" x14ac:dyDescent="0.25">
      <c r="E39" s="4" t="s">
        <v>121</v>
      </c>
      <c r="F39" t="s">
        <v>15</v>
      </c>
      <c r="G39" s="4" t="s">
        <v>24</v>
      </c>
      <c r="H39" s="47">
        <v>0.76</v>
      </c>
      <c r="I39" s="47">
        <f t="shared" si="0"/>
        <v>0.24</v>
      </c>
      <c r="J39" s="47">
        <v>0.81</v>
      </c>
      <c r="K39" s="47">
        <f t="shared" si="0"/>
        <v>0.18999999999999995</v>
      </c>
    </row>
    <row r="40" spans="5:27" x14ac:dyDescent="0.25">
      <c r="E40" s="4" t="s">
        <v>121</v>
      </c>
      <c r="F40" t="s">
        <v>14</v>
      </c>
      <c r="G40" s="4" t="s">
        <v>24</v>
      </c>
      <c r="H40" s="47">
        <v>0.79</v>
      </c>
      <c r="I40" s="47">
        <f t="shared" si="0"/>
        <v>0.20999999999999996</v>
      </c>
      <c r="J40" s="47">
        <v>0.82</v>
      </c>
      <c r="K40" s="47">
        <f t="shared" si="0"/>
        <v>0.18000000000000005</v>
      </c>
    </row>
    <row r="41" spans="5:27" x14ac:dyDescent="0.25">
      <c r="E41" s="4" t="s">
        <v>121</v>
      </c>
      <c r="F41" t="s">
        <v>16</v>
      </c>
      <c r="G41" s="4" t="s">
        <v>24</v>
      </c>
      <c r="H41" s="47">
        <v>0.72</v>
      </c>
      <c r="I41" s="47">
        <f t="shared" si="0"/>
        <v>0.28000000000000003</v>
      </c>
      <c r="J41" s="47">
        <v>0.75</v>
      </c>
      <c r="K41" s="47">
        <f t="shared" si="0"/>
        <v>0.25</v>
      </c>
    </row>
    <row r="42" spans="5:27" x14ac:dyDescent="0.25">
      <c r="E42" s="4" t="s">
        <v>121</v>
      </c>
      <c r="F42" t="s">
        <v>15</v>
      </c>
      <c r="G42" s="4" t="s">
        <v>19</v>
      </c>
      <c r="H42" s="47">
        <v>0.78</v>
      </c>
      <c r="I42" s="47">
        <f t="shared" si="0"/>
        <v>0.21999999999999997</v>
      </c>
      <c r="J42" s="47">
        <v>0.8</v>
      </c>
      <c r="K42" s="47">
        <f t="shared" si="0"/>
        <v>0.19999999999999996</v>
      </c>
    </row>
    <row r="43" spans="5:27" x14ac:dyDescent="0.25">
      <c r="E43" s="4" t="s">
        <v>121</v>
      </c>
      <c r="F43" t="s">
        <v>14</v>
      </c>
      <c r="G43" s="4" t="s">
        <v>19</v>
      </c>
      <c r="H43" s="47">
        <v>0.83000000000000007</v>
      </c>
      <c r="I43" s="47">
        <f t="shared" si="0"/>
        <v>0.16999999999999993</v>
      </c>
      <c r="J43" s="47">
        <v>0.9</v>
      </c>
      <c r="K43" s="47">
        <f t="shared" si="0"/>
        <v>9.9999999999999978E-2</v>
      </c>
    </row>
    <row r="44" spans="5:27" x14ac:dyDescent="0.25">
      <c r="E44" s="4" t="s">
        <v>121</v>
      </c>
      <c r="F44" t="s">
        <v>16</v>
      </c>
      <c r="G44" s="4" t="s">
        <v>19</v>
      </c>
      <c r="H44" s="47">
        <v>0.87</v>
      </c>
      <c r="I44" s="47">
        <f>1-H44</f>
        <v>0.13</v>
      </c>
      <c r="J44" s="47">
        <v>0.91</v>
      </c>
      <c r="K44" s="47">
        <f>1-J44</f>
        <v>8.9999999999999969E-2</v>
      </c>
    </row>
    <row r="45" spans="5:27" x14ac:dyDescent="0.25">
      <c r="F45" s="5"/>
    </row>
    <row r="46" spans="5:27" x14ac:dyDescent="0.25">
      <c r="F46" t="s">
        <v>15</v>
      </c>
      <c r="G46" s="4" t="str">
        <f ca="1">$F$5</f>
        <v>Asia Pac</v>
      </c>
      <c r="H46" s="52">
        <f ca="1">SUMIFS(H$36:H$44,$F$36:$F$44,$F46,$G$36:$G$44,$G46)</f>
        <v>0.80999999999999994</v>
      </c>
      <c r="I46" s="52">
        <f t="shared" ref="I46:K48" ca="1" si="1">SUMIFS(I$36:I$44,$F$36:$F$44,$F46,$G$36:$G$44,$G46)</f>
        <v>0.19000000000000006</v>
      </c>
      <c r="J46" s="52">
        <f t="shared" ca="1" si="1"/>
        <v>0.83</v>
      </c>
      <c r="K46" s="52">
        <f t="shared" ca="1" si="1"/>
        <v>0.17000000000000004</v>
      </c>
    </row>
    <row r="47" spans="5:27" x14ac:dyDescent="0.25">
      <c r="F47" t="s">
        <v>14</v>
      </c>
      <c r="G47" s="4" t="str">
        <f t="shared" ref="G47:G48" ca="1" si="2">$F$5</f>
        <v>Asia Pac</v>
      </c>
      <c r="H47" s="52">
        <f t="shared" ref="H47:H48" ca="1" si="3">SUMIFS(H$36:H$44,$F$36:$F$44,$F47,$G$36:$G$44,$G47)</f>
        <v>0.83</v>
      </c>
      <c r="I47" s="52">
        <f t="shared" ca="1" si="1"/>
        <v>0.17000000000000004</v>
      </c>
      <c r="J47" s="52">
        <f t="shared" ca="1" si="1"/>
        <v>0.85</v>
      </c>
      <c r="K47" s="52">
        <f t="shared" ca="1" si="1"/>
        <v>0.15000000000000002</v>
      </c>
    </row>
    <row r="48" spans="5:27" x14ac:dyDescent="0.25">
      <c r="F48" t="s">
        <v>16</v>
      </c>
      <c r="G48" s="4" t="str">
        <f t="shared" ca="1" si="2"/>
        <v>Asia Pac</v>
      </c>
      <c r="H48" s="52">
        <f t="shared" ca="1" si="3"/>
        <v>0.88</v>
      </c>
      <c r="I48" s="52">
        <f t="shared" ca="1" si="1"/>
        <v>0.12</v>
      </c>
      <c r="J48" s="52">
        <f t="shared" ca="1" si="1"/>
        <v>0.92</v>
      </c>
      <c r="K48" s="52">
        <f t="shared" ca="1" si="1"/>
        <v>7.999999999999996E-2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C17" sqref="A16:C17"/>
    </sheetView>
  </sheetViews>
  <sheetFormatPr defaultRowHeight="12.75" x14ac:dyDescent="0.2"/>
  <cols>
    <col min="1" max="1" width="8.85546875" bestFit="1" customWidth="1"/>
    <col min="2" max="2" width="5.5703125" bestFit="1" customWidth="1"/>
    <col min="3" max="3" width="30.7109375" bestFit="1" customWidth="1"/>
    <col min="4" max="4" width="11.28515625" bestFit="1" customWidth="1"/>
    <col min="6" max="6" width="30.7109375" bestFit="1" customWidth="1"/>
    <col min="7" max="7" width="11.28515625" bestFit="1" customWidth="1"/>
    <col min="8" max="8" width="10.42578125" bestFit="1" customWidth="1"/>
    <col min="9" max="9" width="30.7109375" bestFit="1" customWidth="1"/>
    <col min="10" max="10" width="14" bestFit="1" customWidth="1"/>
    <col min="11" max="11" width="10.140625" bestFit="1" customWidth="1"/>
  </cols>
  <sheetData>
    <row r="1" spans="1:11" x14ac:dyDescent="0.2">
      <c r="A1" s="33" t="s">
        <v>8</v>
      </c>
      <c r="B1" s="33" t="s">
        <v>90</v>
      </c>
      <c r="C1" s="33" t="s">
        <v>88</v>
      </c>
      <c r="D1" s="33" t="s">
        <v>89</v>
      </c>
      <c r="E1" s="7" t="s">
        <v>96</v>
      </c>
      <c r="F1" s="34" t="s">
        <v>14</v>
      </c>
      <c r="G1" s="33" t="s">
        <v>91</v>
      </c>
      <c r="H1" s="7" t="s">
        <v>97</v>
      </c>
      <c r="I1" s="34" t="s">
        <v>16</v>
      </c>
      <c r="J1" s="34" t="s">
        <v>92</v>
      </c>
      <c r="K1" s="7" t="s">
        <v>98</v>
      </c>
    </row>
    <row r="2" spans="1:11" x14ac:dyDescent="0.2">
      <c r="A2" t="s">
        <v>24</v>
      </c>
      <c r="B2" s="5">
        <v>1</v>
      </c>
      <c r="C2" s="5" t="str">
        <f>INDEX(Sales!$B$2:$B$31,MATCH(1,INDEX((Sales!$H$2:$H$31=B2)*(Sales!$A$2:$A$31=A2),0),0))</f>
        <v>Banco Santander</v>
      </c>
      <c r="D2" s="35">
        <f>SUMIF(Sales!$B$2:$B$31,$C2,Sales!$E$2:$E$31)</f>
        <v>7663669.318976094</v>
      </c>
      <c r="E2" s="32">
        <f>RANK(D2,D$2:D$31)+COUNTIF(D2:D$2,D2)-1</f>
        <v>9</v>
      </c>
      <c r="F2" s="5" t="str">
        <f>INDEX(Sales!$B$2:$B$31,MATCH(1,INDEX((Sales!$I$2:$I$31=B2)*(Sales!$A$2:$A$31=A2),0),0))</f>
        <v>Banco Santander</v>
      </c>
      <c r="G2" s="35">
        <f>SUMIF(Sales!$B$2:$B$31,$F2,Sales!$F$2:$F$31)</f>
        <v>10575863.660187008</v>
      </c>
      <c r="H2" s="32">
        <f>RANK(G2,G$2:G$31)+COUNTIF(G2:G$2,G2)-1</f>
        <v>8</v>
      </c>
      <c r="I2" s="5" t="str">
        <f>INDEX(Sales!$B$2:$B$31,MATCH(1,INDEX((Sales!$J$2:$J$31=B2)*(Sales!$A$2:$A$31=A2),0),0))</f>
        <v>Assicurazioni Generali</v>
      </c>
      <c r="J2" s="35">
        <f>SUMIF(Sales!$B$2:$B$31,$I2,Sales!$G$2:$G$31)</f>
        <v>4490157.9231342403</v>
      </c>
      <c r="K2" s="32">
        <f>RANK(J2,J$2:J$31)+COUNTIF(J2:J$2,J2)-1</f>
        <v>9</v>
      </c>
    </row>
    <row r="3" spans="1:11" x14ac:dyDescent="0.2">
      <c r="A3" t="s">
        <v>24</v>
      </c>
      <c r="B3" s="5">
        <v>2</v>
      </c>
      <c r="C3" s="5" t="str">
        <f>INDEX(Sales!$B$2:$B$31,MATCH(1,INDEX((Sales!$H$2:$H$31=B3)*(Sales!$A$2:$A$31=A3),0),0))</f>
        <v>Carrefour</v>
      </c>
      <c r="D3" s="35">
        <f>SUMIF(Sales!$B$2:$B$31,$C3,Sales!$E$2:$E$31)</f>
        <v>6812150.5057565272</v>
      </c>
      <c r="E3" s="32">
        <f>RANK(D3,D$2:D$31)+COUNTIF(D$2:D3,D3)-1</f>
        <v>10</v>
      </c>
      <c r="F3" s="5" t="str">
        <f>INDEX(Sales!$B$2:$B$31,MATCH(1,INDEX((Sales!$I$2:$I$31=B3)*(Sales!$A$2:$A$31=A3),0),0))</f>
        <v>Carrefour</v>
      </c>
      <c r="G3" s="35">
        <f>SUMIF(Sales!$B$2:$B$31,$F3,Sales!$F$2:$F$31)</f>
        <v>9400767.697944006</v>
      </c>
      <c r="H3" s="32">
        <f>RANK(G3,G$2:G$31)+COUNTIF(G$2:G3,G3)-1</f>
        <v>9</v>
      </c>
      <c r="I3" s="5" t="str">
        <f>INDEX(Sales!$B$2:$B$31,MATCH(1,INDEX((Sales!$J$2:$J$31=B3)*(Sales!$A$2:$A$31=A3),0),0))</f>
        <v>Banco Santander</v>
      </c>
      <c r="J3" s="35">
        <f>SUMIF(Sales!$B$2:$B$31,$I3,Sales!$G$2:$G$31)</f>
        <v>3831834.659488047</v>
      </c>
      <c r="K3" s="32">
        <f>RANK(J3,J$2:J$31)+COUNTIF(J$2:J3,J3)-1</f>
        <v>10</v>
      </c>
    </row>
    <row r="4" spans="1:11" x14ac:dyDescent="0.2">
      <c r="A4" t="s">
        <v>24</v>
      </c>
      <c r="B4" s="5">
        <v>3</v>
      </c>
      <c r="C4" s="5" t="str">
        <f>INDEX(Sales!$B$2:$B$31,MATCH(1,INDEX((Sales!$H$2:$H$31=B4)*(Sales!$A$2:$A$31=A4),0),0))</f>
        <v>Siemens</v>
      </c>
      <c r="D4" s="35">
        <f>SUMIF(Sales!$B$2:$B$31,$C4,Sales!$E$2:$E$31)</f>
        <v>6748080</v>
      </c>
      <c r="E4" s="32">
        <f>RANK(D4,D$2:D$31)+COUNTIF(D$2:D4,D4)-1</f>
        <v>11</v>
      </c>
      <c r="F4" s="5" t="str">
        <f>INDEX(Sales!$B$2:$B$31,MATCH(1,INDEX((Sales!$I$2:$I$31=B4)*(Sales!$A$2:$A$31=A4),0),0))</f>
        <v>Siemens</v>
      </c>
      <c r="G4" s="35">
        <f>SUMIF(Sales!$B$2:$B$31,$F4,Sales!$F$2:$F$31)</f>
        <v>9312350.3999999985</v>
      </c>
      <c r="H4" s="32">
        <f>RANK(G4,G$2:G$31)+COUNTIF(G$2:G4,G4)-1</f>
        <v>10</v>
      </c>
      <c r="I4" s="5" t="str">
        <f>INDEX(Sales!$B$2:$B$31,MATCH(1,INDEX((Sales!$J$2:$J$31=B4)*(Sales!$A$2:$A$31=A4),0),0))</f>
        <v>Crédit Agricole</v>
      </c>
      <c r="J4" s="35">
        <f>SUMIF(Sales!$B$2:$B$31,$I4,Sales!$G$2:$G$31)</f>
        <v>3651518.8132195598</v>
      </c>
      <c r="K4" s="32">
        <f>RANK(J4,J$2:J$31)+COUNTIF(J$2:J4,J4)-1</f>
        <v>11</v>
      </c>
    </row>
    <row r="5" spans="1:11" x14ac:dyDescent="0.2">
      <c r="A5" t="s">
        <v>24</v>
      </c>
      <c r="B5" s="5">
        <v>4</v>
      </c>
      <c r="C5" s="5" t="str">
        <f>INDEX(Sales!$B$2:$B$31,MATCH(1,INDEX((Sales!$H$2:$H$31=B5)*(Sales!$A$2:$A$31=A5),0),0))</f>
        <v>Statoil</v>
      </c>
      <c r="D5" s="35">
        <f>SUMIF(Sales!$B$2:$B$31,$C5,Sales!$E$2:$E$31)</f>
        <v>5274872.2859271793</v>
      </c>
      <c r="E5" s="32">
        <f>RANK(D5,D$2:D$31)+COUNTIF(D$2:D5,D5)-1</f>
        <v>14</v>
      </c>
      <c r="F5" s="5" t="str">
        <f>INDEX(Sales!$B$2:$B$31,MATCH(1,INDEX((Sales!$I$2:$I$31=B5)*(Sales!$A$2:$A$31=A5),0),0))</f>
        <v>Statoil</v>
      </c>
      <c r="G5" s="35">
        <f>SUMIF(Sales!$B$2:$B$31,$F5,Sales!$F$2:$F$31)</f>
        <v>7279323.7545795059</v>
      </c>
      <c r="H5" s="32">
        <f>RANK(G5,G$2:G$31)+COUNTIF(G$2:G5,G5)-1</f>
        <v>12</v>
      </c>
      <c r="I5" s="5" t="str">
        <f>INDEX(Sales!$B$2:$B$31,MATCH(1,INDEX((Sales!$J$2:$J$31=B5)*(Sales!$A$2:$A$31=A5),0),0))</f>
        <v>Carrefour</v>
      </c>
      <c r="J5" s="35">
        <f>SUMIF(Sales!$B$2:$B$31,$I5,Sales!$G$2:$G$31)</f>
        <v>3406075.2528782636</v>
      </c>
      <c r="K5" s="32">
        <f>RANK(J5,J$2:J$31)+COUNTIF(J$2:J5,J5)-1</f>
        <v>12</v>
      </c>
    </row>
    <row r="6" spans="1:11" x14ac:dyDescent="0.2">
      <c r="A6" t="s">
        <v>24</v>
      </c>
      <c r="B6" s="5">
        <v>5</v>
      </c>
      <c r="C6" s="5" t="str">
        <f>INDEX(Sales!$B$2:$B$31,MATCH(1,INDEX((Sales!$H$2:$H$31=B6)*(Sales!$A$2:$A$31=A6),0),0))</f>
        <v>Lukoil</v>
      </c>
      <c r="D6" s="35">
        <f>SUMIF(Sales!$B$2:$B$31,$C6,Sales!$E$2:$E$31)</f>
        <v>4869112.8793173963</v>
      </c>
      <c r="E6" s="32">
        <f>RANK(D6,D$2:D$31)+COUNTIF(D$2:D6,D6)-1</f>
        <v>15</v>
      </c>
      <c r="F6" s="5" t="str">
        <f>INDEX(Sales!$B$2:$B$31,MATCH(1,INDEX((Sales!$I$2:$I$31=B6)*(Sales!$A$2:$A$31=A6),0),0))</f>
        <v>Lukoil</v>
      </c>
      <c r="G6" s="35">
        <f>SUMIF(Sales!$B$2:$B$31,$F6,Sales!$F$2:$F$31)</f>
        <v>6719375.7734580059</v>
      </c>
      <c r="H6" s="32">
        <f>RANK(G6,G$2:G$31)+COUNTIF(G$2:G6,G6)-1</f>
        <v>14</v>
      </c>
      <c r="I6" s="5" t="str">
        <f>INDEX(Sales!$B$2:$B$31,MATCH(1,INDEX((Sales!$J$2:$J$31=B6)*(Sales!$A$2:$A$31=A6),0),0))</f>
        <v>Siemens</v>
      </c>
      <c r="J6" s="35">
        <f>SUMIF(Sales!$B$2:$B$31,$I6,Sales!$G$2:$G$31)</f>
        <v>3374040</v>
      </c>
      <c r="K6" s="32">
        <f>RANK(J6,J$2:J$31)+COUNTIF(J$2:J6,J6)-1</f>
        <v>14</v>
      </c>
    </row>
    <row r="7" spans="1:11" x14ac:dyDescent="0.2">
      <c r="A7" t="s">
        <v>24</v>
      </c>
      <c r="B7" s="5">
        <v>6</v>
      </c>
      <c r="C7" s="5" t="str">
        <f>INDEX(Sales!$B$2:$B$31,MATCH(1,INDEX((Sales!$H$2:$H$31=B7)*(Sales!$A$2:$A$31=A7),0),0))</f>
        <v>Exor</v>
      </c>
      <c r="D7" s="35">
        <f>SUMIF(Sales!$B$2:$B$31,$C7,Sales!$E$2:$E$31)</f>
        <v>4509112.8793173963</v>
      </c>
      <c r="E7" s="32">
        <f>RANK(D7,D$2:D$31)+COUNTIF(D$2:D7,D7)-1</f>
        <v>16</v>
      </c>
      <c r="F7" s="5" t="str">
        <f>INDEX(Sales!$B$2:$B$31,MATCH(1,INDEX((Sales!$I$2:$I$31=B7)*(Sales!$A$2:$A$31=A7),0),0))</f>
        <v>Exor</v>
      </c>
      <c r="G7" s="35">
        <f>SUMIF(Sales!$B$2:$B$31,$F7,Sales!$F$2:$F$31)</f>
        <v>6222575.7734580068</v>
      </c>
      <c r="H7" s="32">
        <f>RANK(G7,G$2:G$31)+COUNTIF(G$2:G7,G7)-1</f>
        <v>15</v>
      </c>
      <c r="I7" s="5" t="str">
        <f>INDEX(Sales!$B$2:$B$31,MATCH(1,INDEX((Sales!$J$2:$J$31=B7)*(Sales!$A$2:$A$31=A7),0),0))</f>
        <v>Statoil</v>
      </c>
      <c r="J7" s="35">
        <f>SUMIF(Sales!$B$2:$B$31,$I7,Sales!$G$2:$G$31)</f>
        <v>2637436.1429635896</v>
      </c>
      <c r="K7" s="32">
        <f>RANK(J7,J$2:J$31)+COUNTIF(J$2:J7,J7)-1</f>
        <v>17</v>
      </c>
    </row>
    <row r="8" spans="1:11" x14ac:dyDescent="0.2">
      <c r="A8" t="s">
        <v>24</v>
      </c>
      <c r="B8" s="5">
        <v>7</v>
      </c>
      <c r="C8" s="5" t="str">
        <f>INDEX(Sales!$B$2:$B$31,MATCH(1,INDEX((Sales!$H$2:$H$31=B8)*(Sales!$A$2:$A$31=A8),0),0))</f>
        <v>Enel</v>
      </c>
      <c r="D8" s="35">
        <f>SUMIF(Sales!$B$2:$B$31,$C8,Sales!$E$2:$E$31)</f>
        <v>3471834.6594880475</v>
      </c>
      <c r="E8" s="32">
        <f>RANK(D8,D$2:D$31)+COUNTIF(D$2:D8,D8)-1</f>
        <v>19</v>
      </c>
      <c r="F8" s="5" t="str">
        <f>INDEX(Sales!$B$2:$B$31,MATCH(1,INDEX((Sales!$I$2:$I$31=B8)*(Sales!$A$2:$A$31=A8),0),0))</f>
        <v>Enel</v>
      </c>
      <c r="G8" s="35">
        <f>SUMIF(Sales!$B$2:$B$31,$F8,Sales!$F$2:$F$31)</f>
        <v>4791131.8300935049</v>
      </c>
      <c r="H8" s="32">
        <f>RANK(G8,G$2:G$31)+COUNTIF(G$2:G8,G8)-1</f>
        <v>17</v>
      </c>
      <c r="I8" s="5" t="str">
        <f>INDEX(Sales!$B$2:$B$31,MATCH(1,INDEX((Sales!$J$2:$J$31=B8)*(Sales!$A$2:$A$31=A8),0),0))</f>
        <v>Lukoil</v>
      </c>
      <c r="J8" s="35">
        <f>SUMIF(Sales!$B$2:$B$31,$I8,Sales!$G$2:$G$31)</f>
        <v>2434556.4396586982</v>
      </c>
      <c r="K8" s="32">
        <f>RANK(J8,J$2:J$31)+COUNTIF(J$2:J8,J8)-1</f>
        <v>18</v>
      </c>
    </row>
    <row r="9" spans="1:11" x14ac:dyDescent="0.2">
      <c r="A9" t="s">
        <v>24</v>
      </c>
      <c r="B9" s="5">
        <v>8</v>
      </c>
      <c r="C9" s="5" t="str">
        <f>INDEX(Sales!$B$2:$B$31,MATCH(1,INDEX((Sales!$H$2:$H$31=B9)*(Sales!$A$2:$A$31=A9),0),0))</f>
        <v>Assicurazioni Generali</v>
      </c>
      <c r="D9" s="35">
        <f>SUMIF(Sales!$B$2:$B$31,$C9,Sales!$E$2:$E$31)</f>
        <v>2980315.8462684806</v>
      </c>
      <c r="E9" s="32">
        <f>RANK(D9,D$2:D$31)+COUNTIF(D$2:D9,D9)-1</f>
        <v>22</v>
      </c>
      <c r="F9" s="5" t="str">
        <f>INDEX(Sales!$B$2:$B$31,MATCH(1,INDEX((Sales!$I$2:$I$31=B9)*(Sales!$A$2:$A$31=A9),0),0))</f>
        <v>HSBC</v>
      </c>
      <c r="G9" s="35">
        <f>SUMIF(Sales!$B$2:$B$31,$F9,Sales!$F$2:$F$31)</f>
        <v>3435385.8</v>
      </c>
      <c r="H9" s="32">
        <f>RANK(G9,G$2:G$31)+COUNTIF(G$2:G9,G9)-1</f>
        <v>23</v>
      </c>
      <c r="I9" s="5" t="str">
        <f>INDEX(Sales!$B$2:$B$31,MATCH(1,INDEX((Sales!$J$2:$J$31=B9)*(Sales!$A$2:$A$31=A9),0),0))</f>
        <v>Exor</v>
      </c>
      <c r="J9" s="35">
        <f>SUMIF(Sales!$B$2:$B$31,$I9,Sales!$G$2:$G$31)</f>
        <v>2254556.4396586982</v>
      </c>
      <c r="K9" s="32">
        <f>RANK(J9,J$2:J$31)+COUNTIF(J$2:J9,J9)-1</f>
        <v>19</v>
      </c>
    </row>
    <row r="10" spans="1:11" x14ac:dyDescent="0.2">
      <c r="A10" t="s">
        <v>24</v>
      </c>
      <c r="B10" s="5">
        <v>9</v>
      </c>
      <c r="C10" s="5" t="str">
        <f>INDEX(Sales!$B$2:$B$31,MATCH(1,INDEX((Sales!$H$2:$H$31=B10)*(Sales!$A$2:$A$31=A10),0),0))</f>
        <v>HSBC</v>
      </c>
      <c r="D10" s="35">
        <f>SUMIF(Sales!$B$2:$B$31,$C10,Sales!$E$2:$E$31)</f>
        <v>2489410</v>
      </c>
      <c r="E10" s="32">
        <f>RANK(D10,D$2:D$31)+COUNTIF(D$2:D10,D10)-1</f>
        <v>25</v>
      </c>
      <c r="F10" s="5" t="str">
        <f>INDEX(Sales!$B$2:$B$31,MATCH(1,INDEX((Sales!$I$2:$I$31=B10)*(Sales!$A$2:$A$31=A10),0),0))</f>
        <v>Crédit Agricole</v>
      </c>
      <c r="G10" s="35">
        <f>SUMIF(Sales!$B$2:$B$31,$F10,Sales!$F$2:$F$31)</f>
        <v>1798191.924486002</v>
      </c>
      <c r="H10" s="32">
        <f>RANK(G10,G$2:G$31)+COUNTIF(G$2:G10,G10)-1</f>
        <v>26</v>
      </c>
      <c r="I10" s="5" t="str">
        <f>INDEX(Sales!$B$2:$B$31,MATCH(1,INDEX((Sales!$J$2:$J$31=B10)*(Sales!$A$2:$A$31=A10),0),0))</f>
        <v>Enel</v>
      </c>
      <c r="J10" s="35">
        <f>SUMIF(Sales!$B$2:$B$31,$I10,Sales!$G$2:$G$31)</f>
        <v>1735917.3297440237</v>
      </c>
      <c r="K10" s="32">
        <f>RANK(J10,J$2:J$31)+COUNTIF(J$2:J10,J10)-1</f>
        <v>21</v>
      </c>
    </row>
    <row r="11" spans="1:11" x14ac:dyDescent="0.2">
      <c r="A11" t="s">
        <v>24</v>
      </c>
      <c r="B11" s="5">
        <v>10</v>
      </c>
      <c r="C11" s="5" t="str">
        <f>INDEX(Sales!$B$2:$B$31,MATCH(1,INDEX((Sales!$H$2:$H$31=B11)*(Sales!$A$2:$A$31=A11),0),0))</f>
        <v>Crédit Agricole</v>
      </c>
      <c r="D11" s="35">
        <f>SUMIF(Sales!$B$2:$B$31,$C11,Sales!$E$2:$E$31)</f>
        <v>1303037.626439132</v>
      </c>
      <c r="E11" s="32">
        <f>RANK(D11,D$2:D$31)+COUNTIF(D$2:D11,D11)-1</f>
        <v>28</v>
      </c>
      <c r="F11" s="5" t="str">
        <f>INDEX(Sales!$B$2:$B$31,MATCH(1,INDEX((Sales!$I$2:$I$31=B11)*(Sales!$A$2:$A$31=A11),0),0))</f>
        <v>Assicurazioni Generali</v>
      </c>
      <c r="G11" s="35">
        <f>SUMIF(Sales!$B$2:$B$31,$F11,Sales!$F$2:$F$31)</f>
        <v>1000456</v>
      </c>
      <c r="H11" s="32">
        <f>RANK(G11,G$2:G$31)+COUNTIF(G$2:G11,G11)-1</f>
        <v>30</v>
      </c>
      <c r="I11" s="5" t="str">
        <f>INDEX(Sales!$B$2:$B$31,MATCH(1,INDEX((Sales!$J$2:$J$31=B11)*(Sales!$A$2:$A$31=A11),0),0))</f>
        <v>HSBC</v>
      </c>
      <c r="J11" s="35">
        <f>SUMIF(Sales!$B$2:$B$31,$I11,Sales!$G$2:$G$31)</f>
        <v>1244705</v>
      </c>
      <c r="K11" s="32">
        <f>RANK(J11,J$2:J$31)+COUNTIF(J$2:J11,J11)-1</f>
        <v>26</v>
      </c>
    </row>
    <row r="12" spans="1:11" x14ac:dyDescent="0.2">
      <c r="A12" t="s">
        <v>19</v>
      </c>
      <c r="B12" s="5">
        <v>1</v>
      </c>
      <c r="C12" s="5" t="str">
        <f>INDEX(Sales!$B$2:$B$31,MATCH(1,INDEX((Sales!$H$2:$H$31=B12)*(Sales!$A$2:$A$31=A12),0),0))</f>
        <v>General Motors</v>
      </c>
      <c r="D12" s="35">
        <f>SUMIF(Sales!$B$2:$B$31,$C12,Sales!$E$2:$E$31)</f>
        <v>11454975</v>
      </c>
      <c r="E12" s="32">
        <f>RANK(D12,D$2:D$31)+COUNTIF(D$2:D12,D12)-1</f>
        <v>3</v>
      </c>
      <c r="F12" s="5" t="str">
        <f>INDEX(Sales!$B$2:$B$31,MATCH(1,INDEX((Sales!$I$2:$I$31=B12)*(Sales!$A$2:$A$31=A12),0),0))</f>
        <v>Ford Motor</v>
      </c>
      <c r="G12" s="35">
        <f>SUMIF(Sales!$B$2:$B$31,$F12,Sales!$F$2:$F$31)</f>
        <v>15526904.399999997</v>
      </c>
      <c r="H12" s="42">
        <f>RANK(G12,G$2:G$31)+COUNTIF(G$2:G12,G12)-1</f>
        <v>2</v>
      </c>
      <c r="I12" s="5" t="str">
        <f>INDEX(Sales!$B$2:$B$31,MATCH(1,INDEX((Sales!$J$2:$J$31=B12)*(Sales!$A$2:$A$31=A12),0),0))</f>
        <v>General Electric</v>
      </c>
      <c r="J12" s="35">
        <f>SUMIF(Sales!$B$2:$B$31,$I12,Sales!$G$2:$G$31)</f>
        <v>13915875</v>
      </c>
      <c r="K12" s="32">
        <f>RANK(J12,J$2:J$31)+COUNTIF(J$2:J12,J12)-1</f>
        <v>1</v>
      </c>
    </row>
    <row r="13" spans="1:11" x14ac:dyDescent="0.2">
      <c r="A13" t="s">
        <v>19</v>
      </c>
      <c r="B13" s="5">
        <v>2</v>
      </c>
      <c r="C13" s="5" t="str">
        <f>INDEX(Sales!$B$2:$B$31,MATCH(1,INDEX((Sales!$H$2:$H$31=B13)*(Sales!$A$2:$A$31=A13),0),0))</f>
        <v>Ford Motor</v>
      </c>
      <c r="D13" s="35">
        <f>SUMIF(Sales!$B$2:$B$31,$C13,Sales!$E$2:$E$31)</f>
        <v>11251380</v>
      </c>
      <c r="E13" s="32">
        <f>RANK(D13,D$2:D$31)+COUNTIF(D$2:D13,D13)-1</f>
        <v>4</v>
      </c>
      <c r="F13" s="5" t="str">
        <f>INDEX(Sales!$B$2:$B$31,MATCH(1,INDEX((Sales!$I$2:$I$31=B13)*(Sales!$A$2:$A$31=A13),0),0))</f>
        <v>General Motors</v>
      </c>
      <c r="G13" s="35">
        <f>SUMIF(Sales!$B$2:$B$31,$F13,Sales!$F$2:$F$31)</f>
        <v>10807865.5</v>
      </c>
      <c r="H13" s="42">
        <f>RANK(G13,G$2:G$31)+COUNTIF(G$2:G13,G13)-1</f>
        <v>6</v>
      </c>
      <c r="I13" s="5" t="str">
        <f>INDEX(Sales!$B$2:$B$31,MATCH(1,INDEX((Sales!$J$2:$J$31=B13)*(Sales!$A$2:$A$31=A13),0),0))</f>
        <v>General Motors</v>
      </c>
      <c r="J13" s="35">
        <f>SUMIF(Sales!$B$2:$B$31,$I13,Sales!$G$2:$G$31)</f>
        <v>5727487.5</v>
      </c>
      <c r="K13" s="32">
        <f>RANK(J13,J$2:J$31)+COUNTIF(J$2:J13,J13)-1</f>
        <v>5</v>
      </c>
    </row>
    <row r="14" spans="1:11" x14ac:dyDescent="0.2">
      <c r="A14" t="s">
        <v>19</v>
      </c>
      <c r="B14" s="5">
        <v>3</v>
      </c>
      <c r="C14" s="5" t="str">
        <f>INDEX(Sales!$B$2:$B$31,MATCH(1,INDEX((Sales!$H$2:$H$31=B14)*(Sales!$A$2:$A$31=A14),0),0))</f>
        <v>General Electric</v>
      </c>
      <c r="D14" s="35">
        <f>SUMIF(Sales!$B$2:$B$31,$C14,Sales!$E$2:$E$31)</f>
        <v>7831750</v>
      </c>
      <c r="E14" s="32">
        <f>RANK(D14,D$2:D$31)+COUNTIF(D$2:D14,D14)-1</f>
        <v>8</v>
      </c>
      <c r="F14" s="5" t="str">
        <f>INDEX(Sales!$B$2:$B$31,MATCH(1,INDEX((Sales!$I$2:$I$31=B14)*(Sales!$A$2:$A$31=A14),0),0))</f>
        <v>General Electric</v>
      </c>
      <c r="G14" s="35">
        <f>SUMIF(Sales!$B$2:$B$31,$F14,Sales!$F$2:$F$31)</f>
        <v>10807815</v>
      </c>
      <c r="H14" s="42">
        <f>RANK(G14,G$2:G$31)+COUNTIF(G$2:G14,G14)-1</f>
        <v>7</v>
      </c>
      <c r="I14" s="5" t="str">
        <f>INDEX(Sales!$B$2:$B$31,MATCH(1,INDEX((Sales!$J$2:$J$31=B14)*(Sales!$A$2:$A$31=A14),0),0))</f>
        <v>Ford Motor</v>
      </c>
      <c r="J14" s="35">
        <f>SUMIF(Sales!$B$2:$B$31,$I14,Sales!$G$2:$G$31)</f>
        <v>5625690</v>
      </c>
      <c r="K14" s="32">
        <f>RANK(J14,J$2:J$31)+COUNTIF(J$2:J14,J14)-1</f>
        <v>6</v>
      </c>
    </row>
    <row r="15" spans="1:11" x14ac:dyDescent="0.2">
      <c r="A15" t="s">
        <v>19</v>
      </c>
      <c r="B15" s="5">
        <v>4</v>
      </c>
      <c r="C15" s="5" t="str">
        <f>INDEX(Sales!$B$2:$B$31,MATCH(1,INDEX((Sales!$H$2:$H$31=B15)*(Sales!$A$2:$A$31=A15),0),0))</f>
        <v>Hewlett-Packard</v>
      </c>
      <c r="D15" s="35">
        <f>SUMIF(Sales!$B$2:$B$31,$C15,Sales!$E$2:$E$31)</f>
        <v>5533640</v>
      </c>
      <c r="E15" s="32">
        <f>RANK(D15,D$2:D$31)+COUNTIF(D$2:D15,D15)-1</f>
        <v>12</v>
      </c>
      <c r="F15" s="5" t="str">
        <f>INDEX(Sales!$B$2:$B$31,MATCH(1,INDEX((Sales!$I$2:$I$31=B15)*(Sales!$A$2:$A$31=A15),0),0))</f>
        <v>Berkshire Hathaway</v>
      </c>
      <c r="G15" s="35">
        <f>SUMIF(Sales!$B$2:$B$31,$F15,Sales!$F$2:$F$31)</f>
        <v>7287614.3999999985</v>
      </c>
      <c r="H15" s="42">
        <f>RANK(G15,G$2:G$31)+COUNTIF(G$2:G15,G15)-1</f>
        <v>11</v>
      </c>
      <c r="I15" s="5" t="str">
        <f>INDEX(Sales!$B$2:$B$31,MATCH(1,INDEX((Sales!$J$2:$J$31=B15)*(Sales!$A$2:$A$31=A15),0),0))</f>
        <v>Hewlett-Packard</v>
      </c>
      <c r="J15" s="35">
        <f>SUMIF(Sales!$B$2:$B$31,$I15,Sales!$G$2:$G$31)</f>
        <v>3383410</v>
      </c>
      <c r="K15" s="32">
        <f>RANK(J15,J$2:J$31)+COUNTIF(J$2:J15,J15)-1</f>
        <v>13</v>
      </c>
    </row>
    <row r="16" spans="1:11" x14ac:dyDescent="0.2">
      <c r="A16" t="s">
        <v>19</v>
      </c>
      <c r="B16" s="5">
        <v>5</v>
      </c>
      <c r="C16" s="5" t="str">
        <f>INDEX(Sales!$B$2:$B$31,MATCH(1,INDEX((Sales!$H$2:$H$31=B16)*(Sales!$A$2:$A$31=A16),0),0))</f>
        <v>Berkshire Hathaway</v>
      </c>
      <c r="D16" s="35">
        <f>SUMIF(Sales!$B$2:$B$31,$C16,Sales!$E$2:$E$31)</f>
        <v>5280880</v>
      </c>
      <c r="E16" s="32">
        <f>RANK(D16,D$2:D$31)+COUNTIF(D$2:D16,D16)-1</f>
        <v>13</v>
      </c>
      <c r="F16" s="5" t="str">
        <f>INDEX(Sales!$B$2:$B$31,MATCH(1,INDEX((Sales!$I$2:$I$31=B16)*(Sales!$A$2:$A$31=A16),0),0))</f>
        <v>Walmart</v>
      </c>
      <c r="G16" s="35">
        <f>SUMIF(Sales!$B$2:$B$31,$F16,Sales!$F$2:$F$31)</f>
        <v>5291251.2</v>
      </c>
      <c r="H16" s="42">
        <f>RANK(G16,G$2:G$31)+COUNTIF(G$2:G16,G16)-1</f>
        <v>16</v>
      </c>
      <c r="I16" s="5" t="str">
        <f>INDEX(Sales!$B$2:$B$31,MATCH(1,INDEX((Sales!$J$2:$J$31=B16)*(Sales!$A$2:$A$31=A16),0),0))</f>
        <v>Berkshire Hathaway</v>
      </c>
      <c r="J16" s="35">
        <f>SUMIF(Sales!$B$2:$B$31,$I16,Sales!$G$2:$G$31)</f>
        <v>2640440</v>
      </c>
      <c r="K16" s="32">
        <f>RANK(J16,J$2:J$31)+COUNTIF(J$2:J16,J16)-1</f>
        <v>16</v>
      </c>
    </row>
    <row r="17" spans="1:11" x14ac:dyDescent="0.2">
      <c r="A17" t="s">
        <v>19</v>
      </c>
      <c r="B17" s="5">
        <v>6</v>
      </c>
      <c r="C17" s="5" t="str">
        <f>INDEX(Sales!$B$2:$B$31,MATCH(1,INDEX((Sales!$H$2:$H$31=B17)*(Sales!$A$2:$A$31=A17),0),0))</f>
        <v>Walmart</v>
      </c>
      <c r="D17" s="35">
        <f>SUMIF(Sales!$B$2:$B$31,$C17,Sales!$E$2:$E$31)</f>
        <v>3834240</v>
      </c>
      <c r="E17" s="32">
        <f>RANK(D17,D$2:D$31)+COUNTIF(D$2:D17,D17)-1</f>
        <v>18</v>
      </c>
      <c r="F17" s="5" t="str">
        <f>INDEX(Sales!$B$2:$B$31,MATCH(1,INDEX((Sales!$I$2:$I$31=B17)*(Sales!$A$2:$A$31=A17),0),0))</f>
        <v>Fannie Mae</v>
      </c>
      <c r="G17" s="35">
        <f>SUMIF(Sales!$B$2:$B$31,$F17,Sales!$F$2:$F$31)</f>
        <v>4393947.5999999996</v>
      </c>
      <c r="H17" s="42">
        <f>RANK(G17,G$2:G$31)+COUNTIF(G$2:G17,G17)-1</f>
        <v>18</v>
      </c>
      <c r="I17" s="5" t="str">
        <f>INDEX(Sales!$B$2:$B$31,MATCH(1,INDEX((Sales!$J$2:$J$31=B17)*(Sales!$A$2:$A$31=A17),0),0))</f>
        <v>Walmart</v>
      </c>
      <c r="J17" s="35">
        <f>SUMIF(Sales!$B$2:$B$31,$I17,Sales!$G$2:$G$31)</f>
        <v>1917120</v>
      </c>
      <c r="K17" s="32">
        <f>RANK(J17,J$2:J$31)+COUNTIF(J$2:J17,J17)-1</f>
        <v>20</v>
      </c>
    </row>
    <row r="18" spans="1:11" x14ac:dyDescent="0.2">
      <c r="A18" t="s">
        <v>19</v>
      </c>
      <c r="B18" s="5">
        <v>7</v>
      </c>
      <c r="C18" s="5" t="str">
        <f>INDEX(Sales!$B$2:$B$31,MATCH(1,INDEX((Sales!$H$2:$H$31=B18)*(Sales!$A$2:$A$31=A18),0),0))</f>
        <v>Fannie Mae</v>
      </c>
      <c r="D18" s="35">
        <f>SUMIF(Sales!$B$2:$B$31,$C18,Sales!$E$2:$E$31)</f>
        <v>3184020</v>
      </c>
      <c r="E18" s="32">
        <f>RANK(D18,D$2:D$31)+COUNTIF(D$2:D18,D18)-1</f>
        <v>20</v>
      </c>
      <c r="F18" s="5" t="str">
        <f>INDEX(Sales!$B$2:$B$31,MATCH(1,INDEX((Sales!$I$2:$I$31=B18)*(Sales!$A$2:$A$31=A18),0),0))</f>
        <v>AT&amp;T</v>
      </c>
      <c r="G18" s="35">
        <f>SUMIF(Sales!$B$2:$B$31,$F18,Sales!$F$2:$F$31)</f>
        <v>4190342.3999999994</v>
      </c>
      <c r="H18" s="42">
        <f>RANK(G18,G$2:G$31)+COUNTIF(G$2:G18,G18)-1</f>
        <v>19</v>
      </c>
      <c r="I18" s="5" t="str">
        <f>INDEX(Sales!$B$2:$B$31,MATCH(1,INDEX((Sales!$J$2:$J$31=B18)*(Sales!$A$2:$A$31=A18),0),0))</f>
        <v>Fannie Mae</v>
      </c>
      <c r="J18" s="35">
        <f>SUMIF(Sales!$B$2:$B$31,$I18,Sales!$G$2:$G$31)</f>
        <v>1592010</v>
      </c>
      <c r="K18" s="32">
        <f>RANK(J18,J$2:J$31)+COUNTIF(J$2:J18,J18)-1</f>
        <v>22</v>
      </c>
    </row>
    <row r="19" spans="1:11" x14ac:dyDescent="0.2">
      <c r="A19" t="s">
        <v>19</v>
      </c>
      <c r="B19" s="5">
        <v>8</v>
      </c>
      <c r="C19" s="5" t="str">
        <f>INDEX(Sales!$B$2:$B$31,MATCH(1,INDEX((Sales!$H$2:$H$31=B19)*(Sales!$A$2:$A$31=A19),0),0))</f>
        <v>AT&amp;T</v>
      </c>
      <c r="D19" s="35">
        <f>SUMIF(Sales!$B$2:$B$31,$C19,Sales!$E$2:$E$31)</f>
        <v>3036480</v>
      </c>
      <c r="E19" s="32">
        <f>RANK(D19,D$2:D$31)+COUNTIF(D$2:D19,D19)-1</f>
        <v>21</v>
      </c>
      <c r="F19" s="5" t="str">
        <f>INDEX(Sales!$B$2:$B$31,MATCH(1,INDEX((Sales!$I$2:$I$31=B19)*(Sales!$A$2:$A$31=A19),0),0))</f>
        <v>Hewlett-Packard</v>
      </c>
      <c r="G19" s="35">
        <f>SUMIF(Sales!$B$2:$B$31,$F19,Sales!$F$2:$F$31)</f>
        <v>3818211.5999999992</v>
      </c>
      <c r="H19" s="42">
        <f>RANK(G19,G$2:G$31)+COUNTIF(G$2:G19,G19)-1</f>
        <v>21</v>
      </c>
      <c r="I19" s="5" t="str">
        <f>INDEX(Sales!$B$2:$B$31,MATCH(1,INDEX((Sales!$J$2:$J$31=B19)*(Sales!$A$2:$A$31=A19),0),0))</f>
        <v>AT&amp;T</v>
      </c>
      <c r="J19" s="35">
        <f>SUMIF(Sales!$B$2:$B$31,$I19,Sales!$G$2:$G$31)</f>
        <v>1518240</v>
      </c>
      <c r="K19" s="32">
        <f>RANK(J19,J$2:J$31)+COUNTIF(J$2:J19,J19)-1</f>
        <v>23</v>
      </c>
    </row>
    <row r="20" spans="1:11" x14ac:dyDescent="0.2">
      <c r="A20" t="s">
        <v>19</v>
      </c>
      <c r="B20" s="5">
        <v>9</v>
      </c>
      <c r="C20" s="5" t="str">
        <f>INDEX(Sales!$B$2:$B$31,MATCH(1,INDEX((Sales!$H$2:$H$31=B20)*(Sales!$A$2:$A$31=A20),0),0))</f>
        <v>Citigroup</v>
      </c>
      <c r="D20" s="35">
        <f>SUMIF(Sales!$B$2:$B$31,$C20,Sales!$E$2:$E$31)</f>
        <v>2042460</v>
      </c>
      <c r="E20" s="32">
        <f>RANK(D20,D$2:D$31)+COUNTIF(D$2:D20,D20)-1</f>
        <v>27</v>
      </c>
      <c r="F20" s="5" t="str">
        <f>INDEX(Sales!$B$2:$B$31,MATCH(1,INDEX((Sales!$I$2:$I$31=B20)*(Sales!$A$2:$A$31=A20),0),0))</f>
        <v>Citigroup</v>
      </c>
      <c r="G20" s="35">
        <f>SUMIF(Sales!$B$2:$B$31,$F20,Sales!$F$2:$F$31)</f>
        <v>2818594.8</v>
      </c>
      <c r="H20" s="42">
        <f>RANK(G20,G$2:G$31)+COUNTIF(G$2:G20,G20)-1</f>
        <v>25</v>
      </c>
      <c r="I20" s="5" t="str">
        <f>INDEX(Sales!$B$2:$B$31,MATCH(1,INDEX((Sales!$J$2:$J$31=B20)*(Sales!$A$2:$A$31=A20),0),0))</f>
        <v>Apple</v>
      </c>
      <c r="J20" s="35">
        <f>SUMIF(Sales!$B$2:$B$31,$I20,Sales!$G$2:$G$31)</f>
        <v>1461840</v>
      </c>
      <c r="K20" s="32">
        <f>RANK(J20,J$2:J$31)+COUNTIF(J$2:J20,J20)-1</f>
        <v>24</v>
      </c>
    </row>
    <row r="21" spans="1:11" x14ac:dyDescent="0.2">
      <c r="A21" t="s">
        <v>19</v>
      </c>
      <c r="B21" s="5">
        <v>10</v>
      </c>
      <c r="C21" s="5" t="str">
        <f>INDEX(Sales!$B$2:$B$31,MATCH(1,INDEX((Sales!$H$2:$H$31=B21)*(Sales!$A$2:$A$31=A21),0),0))</f>
        <v>Apple</v>
      </c>
      <c r="D21" s="35">
        <f>SUMIF(Sales!$B$2:$B$31,$C21,Sales!$E$2:$E$31)</f>
        <v>923680</v>
      </c>
      <c r="E21" s="32">
        <f>RANK(D21,D$2:D$31)+COUNTIF(D$2:D21,D21)-1</f>
        <v>30</v>
      </c>
      <c r="F21" s="5" t="str">
        <f>INDEX(Sales!$B$2:$B$31,MATCH(1,INDEX((Sales!$I$2:$I$31=B21)*(Sales!$A$2:$A$31=A21),0),0))</f>
        <v>Apple</v>
      </c>
      <c r="G21" s="35">
        <f>SUMIF(Sales!$B$2:$B$31,$F21,Sales!$F$2:$F$31)</f>
        <v>1274678.3999999999</v>
      </c>
      <c r="H21" s="42">
        <f>RANK(G21,G$2:G$31)+COUNTIF(G$2:G21,G21)-1</f>
        <v>29</v>
      </c>
      <c r="I21" s="5" t="str">
        <f>INDEX(Sales!$B$2:$B$31,MATCH(1,INDEX((Sales!$J$2:$J$31=B21)*(Sales!$A$2:$A$31=A21),0),0))</f>
        <v>Citigroup</v>
      </c>
      <c r="J21" s="35">
        <f>SUMIF(Sales!$B$2:$B$31,$I21,Sales!$G$2:$G$31)</f>
        <v>1021230</v>
      </c>
      <c r="K21" s="32">
        <f>RANK(J21,J$2:J$31)+COUNTIF(J$2:J21,J21)-1</f>
        <v>28</v>
      </c>
    </row>
    <row r="22" spans="1:11" x14ac:dyDescent="0.2">
      <c r="A22" t="s">
        <v>20</v>
      </c>
      <c r="B22" s="5">
        <v>1</v>
      </c>
      <c r="C22" s="5" t="str">
        <f>INDEX(Sales!$B$2:$B$31,MATCH(1,INDEX((Sales!$H$2:$H$31=B22)*(Sales!$A$2:$A$31=A22),0),0))</f>
        <v>Adaro Energy</v>
      </c>
      <c r="D22" s="35">
        <f>SUMIF(Sales!$B$2:$B$31,$C22,Sales!$E$2:$E$31)</f>
        <v>14409000</v>
      </c>
      <c r="E22" s="32">
        <f>RANK(D22,D$2:D$31)+COUNTIF(D$2:D22,D22)-1</f>
        <v>1</v>
      </c>
      <c r="F22" s="5" t="str">
        <f>INDEX(Sales!$B$2:$B$31,MATCH(1,INDEX((Sales!$I$2:$I$31=B22)*(Sales!$A$2:$A$31=A22),0),0))</f>
        <v>Anhui Conch Cement</v>
      </c>
      <c r="G22" s="35">
        <f>SUMIF(Sales!$B$2:$B$31,$F22,Sales!$F$2:$F$31)</f>
        <v>18291817.199999996</v>
      </c>
      <c r="H22" s="32">
        <f>RANK(G22,G$2:G$31)+COUNTIF(G$2:G22,G22)-1</f>
        <v>1</v>
      </c>
      <c r="I22" s="5" t="str">
        <f>INDEX(Sales!$B$2:$B$31,MATCH(1,INDEX((Sales!$J$2:$J$31=B22)*(Sales!$A$2:$A$31=A22),0),0))</f>
        <v>Axiata Group</v>
      </c>
      <c r="J22" s="35">
        <f>SUMIF(Sales!$B$2:$B$31,$I22,Sales!$G$2:$G$31)</f>
        <v>8076900</v>
      </c>
      <c r="K22" s="32">
        <f>RANK(J22,J$2:J$31)+COUNTIF(J$2:J22,J22)-1</f>
        <v>2</v>
      </c>
    </row>
    <row r="23" spans="1:11" x14ac:dyDescent="0.2">
      <c r="A23" t="s">
        <v>20</v>
      </c>
      <c r="B23" s="5">
        <v>2</v>
      </c>
      <c r="C23" s="5" t="str">
        <f>INDEX(Sales!$B$2:$B$31,MATCH(1,INDEX((Sales!$H$2:$H$31=B23)*(Sales!$A$2:$A$31=A23),0),0))</f>
        <v>Anhui Conch Cement</v>
      </c>
      <c r="D23" s="35">
        <f>SUMIF(Sales!$B$2:$B$31,$C23,Sales!$E$2:$E$31)</f>
        <v>13254940</v>
      </c>
      <c r="E23" s="32">
        <f>RANK(D23,D$2:D$31)+COUNTIF(D$2:D23,D23)-1</f>
        <v>2</v>
      </c>
      <c r="F23" s="5" t="str">
        <f>INDEX(Sales!$B$2:$B$31,MATCH(1,INDEX((Sales!$I$2:$I$31=B23)*(Sales!$A$2:$A$31=A23),0),0))</f>
        <v>Agile Property Holdings</v>
      </c>
      <c r="G23" s="35">
        <f>SUMIF(Sales!$B$2:$B$31,$F23,Sales!$F$2:$F$31)</f>
        <v>15242265.599999998</v>
      </c>
      <c r="H23" s="32">
        <f>RANK(G23,G$2:G$31)+COUNTIF(G$2:G23,G23)-1</f>
        <v>3</v>
      </c>
      <c r="I23" s="5" t="str">
        <f>INDEX(Sales!$B$2:$B$31,MATCH(1,INDEX((Sales!$J$2:$J$31=B23)*(Sales!$A$2:$A$31=A23),0),0))</f>
        <v>Adaro Energy</v>
      </c>
      <c r="J23" s="35">
        <f>SUMIF(Sales!$B$2:$B$31,$I23,Sales!$G$2:$G$31)</f>
        <v>7204500</v>
      </c>
      <c r="K23" s="32">
        <f>RANK(J23,J$2:J$31)+COUNTIF(J$2:J23,J23)-1</f>
        <v>3</v>
      </c>
    </row>
    <row r="24" spans="1:11" x14ac:dyDescent="0.2">
      <c r="A24" t="s">
        <v>20</v>
      </c>
      <c r="B24" s="5">
        <v>3</v>
      </c>
      <c r="C24" s="5" t="str">
        <f>INDEX(Sales!$B$2:$B$31,MATCH(1,INDEX((Sales!$H$2:$H$31=B24)*(Sales!$A$2:$A$31=A24),0),0))</f>
        <v>Agile Property Holdings</v>
      </c>
      <c r="D24" s="35">
        <f>SUMIF(Sales!$B$2:$B$31,$C24,Sales!$E$2:$E$31)</f>
        <v>11045120</v>
      </c>
      <c r="E24" s="32">
        <f>RANK(D24,D$2:D$31)+COUNTIF(D$2:D24,D24)-1</f>
        <v>5</v>
      </c>
      <c r="F24" s="5" t="str">
        <f>INDEX(Sales!$B$2:$B$31,MATCH(1,INDEX((Sales!$I$2:$I$31=B24)*(Sales!$A$2:$A$31=A24),0),0))</f>
        <v>Asian Paints</v>
      </c>
      <c r="G24" s="35">
        <f>SUMIF(Sales!$B$2:$B$31,$F24,Sales!$F$2:$F$31)</f>
        <v>14024001.6</v>
      </c>
      <c r="H24" s="32">
        <f>RANK(G24,G$2:G$31)+COUNTIF(G$2:G24,G24)-1</f>
        <v>4</v>
      </c>
      <c r="I24" s="5" t="str">
        <f>INDEX(Sales!$B$2:$B$31,MATCH(1,INDEX((Sales!$J$2:$J$31=B24)*(Sales!$A$2:$A$31=A24),0),0))</f>
        <v>Anhui Conch Cement</v>
      </c>
      <c r="J24" s="35">
        <f>SUMIF(Sales!$B$2:$B$31,$I24,Sales!$G$2:$G$31)</f>
        <v>6627470</v>
      </c>
      <c r="K24" s="32">
        <f>RANK(J24,J$2:J$31)+COUNTIF(J$2:J24,J24)-1</f>
        <v>4</v>
      </c>
    </row>
    <row r="25" spans="1:11" x14ac:dyDescent="0.2">
      <c r="A25" t="s">
        <v>20</v>
      </c>
      <c r="B25" s="5">
        <v>4</v>
      </c>
      <c r="C25" s="5" t="str">
        <f>INDEX(Sales!$B$2:$B$31,MATCH(1,INDEX((Sales!$H$2:$H$31=B25)*(Sales!$A$2:$A$31=A25),0),0))</f>
        <v>Asian Paints</v>
      </c>
      <c r="D25" s="35">
        <f>SUMIF(Sales!$B$2:$B$31,$C25,Sales!$E$2:$E$31)</f>
        <v>10162320</v>
      </c>
      <c r="E25" s="32">
        <f>RANK(D25,D$2:D$31)+COUNTIF(D$2:D25,D25)-1</f>
        <v>6</v>
      </c>
      <c r="F25" s="5" t="str">
        <f>INDEX(Sales!$B$2:$B$31,MATCH(1,INDEX((Sales!$I$2:$I$31=B25)*(Sales!$A$2:$A$31=A25),0),0))</f>
        <v>Adaro Energy</v>
      </c>
      <c r="G25" s="35">
        <f>SUMIF(Sales!$B$2:$B$31,$F25,Sales!$F$2:$F$31)</f>
        <v>12884420</v>
      </c>
      <c r="H25" s="32">
        <f>RANK(G25,G$2:G$31)+COUNTIF(G$2:G25,G25)-1</f>
        <v>5</v>
      </c>
      <c r="I25" s="5" t="str">
        <f>INDEX(Sales!$B$2:$B$31,MATCH(1,INDEX((Sales!$J$2:$J$31=B25)*(Sales!$A$2:$A$31=A25),0),0))</f>
        <v>Agile Property Holdings</v>
      </c>
      <c r="J25" s="35">
        <f>SUMIF(Sales!$B$2:$B$31,$I25,Sales!$G$2:$G$31)</f>
        <v>5522560</v>
      </c>
      <c r="K25" s="32">
        <f>RANK(J25,J$2:J$31)+COUNTIF(J$2:J25,J25)-1</f>
        <v>7</v>
      </c>
    </row>
    <row r="26" spans="1:11" x14ac:dyDescent="0.2">
      <c r="A26" t="s">
        <v>20</v>
      </c>
      <c r="B26" s="5">
        <v>5</v>
      </c>
      <c r="C26" s="5" t="str">
        <f>INDEX(Sales!$B$2:$B$31,MATCH(1,INDEX((Sales!$H$2:$H$31=B26)*(Sales!$A$2:$A$31=A26),0),0))</f>
        <v>Changsha Zoomlion Heavy Industry</v>
      </c>
      <c r="D26" s="35">
        <f>SUMIF(Sales!$B$2:$B$31,$C26,Sales!$E$2:$E$31)</f>
        <v>8385120</v>
      </c>
      <c r="E26" s="32">
        <f>RANK(D26,D$2:D$31)+COUNTIF(D$2:D26,D26)-1</f>
        <v>7</v>
      </c>
      <c r="F26" s="5" t="str">
        <f>INDEX(Sales!$B$2:$B$31,MATCH(1,INDEX((Sales!$I$2:$I$31=B26)*(Sales!$A$2:$A$31=A26),0),0))</f>
        <v>Changsha Zoomlion Heavy Industry</v>
      </c>
      <c r="G26" s="35">
        <f>SUMIF(Sales!$B$2:$B$31,$F26,Sales!$F$2:$F$31)</f>
        <v>6911465.5999999996</v>
      </c>
      <c r="H26" s="32">
        <f>RANK(G26,G$2:G$31)+COUNTIF(G$2:G26,G26)-1</f>
        <v>13</v>
      </c>
      <c r="I26" s="5" t="str">
        <f>INDEX(Sales!$B$2:$B$31,MATCH(1,INDEX((Sales!$J$2:$J$31=B26)*(Sales!$A$2:$A$31=A26),0),0))</f>
        <v>Asian Paints</v>
      </c>
      <c r="J26" s="35">
        <f>SUMIF(Sales!$B$2:$B$31,$I26,Sales!$G$2:$G$31)</f>
        <v>5081160</v>
      </c>
      <c r="K26" s="32">
        <f>RANK(J26,J$2:J$31)+COUNTIF(J$2:J26,J26)-1</f>
        <v>8</v>
      </c>
    </row>
    <row r="27" spans="1:11" x14ac:dyDescent="0.2">
      <c r="A27" t="s">
        <v>20</v>
      </c>
      <c r="B27" s="5">
        <v>6</v>
      </c>
      <c r="C27" s="5" t="str">
        <f>INDEX(Sales!$B$2:$B$31,MATCH(1,INDEX((Sales!$H$2:$H$31=B27)*(Sales!$A$2:$A$31=A27),0),0))</f>
        <v>Axiata Group</v>
      </c>
      <c r="D27" s="35">
        <f>SUMIF(Sales!$B$2:$B$31,$C27,Sales!$E$2:$E$31)</f>
        <v>4153800</v>
      </c>
      <c r="E27" s="32">
        <f>RANK(D27,D$2:D$31)+COUNTIF(D$2:D27,D27)-1</f>
        <v>17</v>
      </c>
      <c r="F27" s="5" t="str">
        <f>INDEX(Sales!$B$2:$B$31,MATCH(1,INDEX((Sales!$I$2:$I$31=B27)*(Sales!$A$2:$A$31=A27),0),0))</f>
        <v>Asia Pacific Breweries</v>
      </c>
      <c r="G27" s="35">
        <f>SUMIF(Sales!$B$2:$B$31,$F27,Sales!$F$2:$F$31)</f>
        <v>3882491.9999999991</v>
      </c>
      <c r="H27" s="32">
        <f>RANK(G27,G$2:G$31)+COUNTIF(G$2:G27,G27)-1</f>
        <v>20</v>
      </c>
      <c r="I27" s="5" t="str">
        <f>INDEX(Sales!$B$2:$B$31,MATCH(1,INDEX((Sales!$J$2:$J$31=B27)*(Sales!$A$2:$A$31=A27),0),0))</f>
        <v>Belle International Holdings</v>
      </c>
      <c r="J27" s="35">
        <f>SUMIF(Sales!$B$2:$B$31,$I27,Sales!$G$2:$G$31)</f>
        <v>3264760</v>
      </c>
      <c r="K27" s="32">
        <f>RANK(J27,J$2:J$31)+COUNTIF(J$2:J27,J27)-1</f>
        <v>15</v>
      </c>
    </row>
    <row r="28" spans="1:11" x14ac:dyDescent="0.2">
      <c r="A28" t="s">
        <v>20</v>
      </c>
      <c r="B28" s="5">
        <v>7</v>
      </c>
      <c r="C28" s="5" t="str">
        <f>INDEX(Sales!$B$2:$B$31,MATCH(1,INDEX((Sales!$H$2:$H$31=B28)*(Sales!$A$2:$A$31=A28),0),0))</f>
        <v>Asia Pacific Breweries</v>
      </c>
      <c r="D28" s="35">
        <f>SUMIF(Sales!$B$2:$B$31,$C28,Sales!$E$2:$E$31)</f>
        <v>2813400</v>
      </c>
      <c r="E28" s="32">
        <f>RANK(D28,D$2:D$31)+COUNTIF(D$2:D28,D28)-1</f>
        <v>23</v>
      </c>
      <c r="F28" s="5" t="str">
        <f>INDEX(Sales!$B$2:$B$31,MATCH(1,INDEX((Sales!$I$2:$I$31=B28)*(Sales!$A$2:$A$31=A28),0),0))</f>
        <v>Axiata Group</v>
      </c>
      <c r="G28" s="35">
        <f>SUMIF(Sales!$B$2:$B$31,$F28,Sales!$F$2:$F$31)</f>
        <v>3732244</v>
      </c>
      <c r="H28" s="32">
        <f>RANK(G28,G$2:G$31)+COUNTIF(G$2:G28,G28)-1</f>
        <v>22</v>
      </c>
      <c r="I28" s="5" t="str">
        <f>INDEX(Sales!$B$2:$B$31,MATCH(1,INDEX((Sales!$J$2:$J$31=B28)*(Sales!$A$2:$A$31=A28),0),0))</f>
        <v>Asia Pacific Breweries</v>
      </c>
      <c r="J28" s="35">
        <f>SUMIF(Sales!$B$2:$B$31,$I28,Sales!$G$2:$G$31)</f>
        <v>1406700</v>
      </c>
      <c r="K28" s="32">
        <f>RANK(J28,J$2:J$31)+COUNTIF(J$2:J28,J28)-1</f>
        <v>25</v>
      </c>
    </row>
    <row r="29" spans="1:11" x14ac:dyDescent="0.2">
      <c r="A29" t="s">
        <v>20</v>
      </c>
      <c r="B29" s="5">
        <v>8</v>
      </c>
      <c r="C29" s="5" t="str">
        <f>INDEX(Sales!$B$2:$B$31,MATCH(1,INDEX((Sales!$H$2:$H$31=B29)*(Sales!$A$2:$A$31=A29),0),0))</f>
        <v>Belle International Holdings</v>
      </c>
      <c r="D29" s="35">
        <f>SUMIF(Sales!$B$2:$B$31,$C29,Sales!$E$2:$E$31)</f>
        <v>2529520</v>
      </c>
      <c r="E29" s="32">
        <f>RANK(D29,D$2:D$31)+COUNTIF(D$2:D29,D29)-1</f>
        <v>24</v>
      </c>
      <c r="F29" s="5" t="str">
        <f>INDEX(Sales!$B$2:$B$31,MATCH(1,INDEX((Sales!$I$2:$I$31=B29)*(Sales!$A$2:$A$31=A29),0),0))</f>
        <v>Bharti Airtel</v>
      </c>
      <c r="G29" s="35">
        <f>SUMIF(Sales!$B$2:$B$31,$F29,Sales!$F$2:$F$31)</f>
        <v>2998353.6</v>
      </c>
      <c r="H29" s="32">
        <f>RANK(G29,G$2:G$31)+COUNTIF(G$2:G29,G29)-1</f>
        <v>24</v>
      </c>
      <c r="I29" s="5" t="str">
        <f>INDEX(Sales!$B$2:$B$31,MATCH(1,INDEX((Sales!$J$2:$J$31=B29)*(Sales!$A$2:$A$31=A29),0),0))</f>
        <v>Bharti Airtel</v>
      </c>
      <c r="J29" s="35">
        <f>SUMIF(Sales!$B$2:$B$31,$I29,Sales!$G$2:$G$31)</f>
        <v>1086360</v>
      </c>
      <c r="K29" s="32">
        <f>RANK(J29,J$2:J$31)+COUNTIF(J$2:J29,J29)-1</f>
        <v>27</v>
      </c>
    </row>
    <row r="30" spans="1:11" x14ac:dyDescent="0.2">
      <c r="A30" t="s">
        <v>20</v>
      </c>
      <c r="B30" s="5">
        <v>9</v>
      </c>
      <c r="C30" s="5" t="str">
        <f>INDEX(Sales!$B$2:$B$31,MATCH(1,INDEX((Sales!$H$2:$H$31=B30)*(Sales!$A$2:$A$31=A30),0),0))</f>
        <v>Bharti Airtel</v>
      </c>
      <c r="D30" s="35">
        <f>SUMIF(Sales!$B$2:$B$31,$C30,Sales!$E$2:$E$31)</f>
        <v>2172720</v>
      </c>
      <c r="E30" s="32">
        <f>RANK(D30,D$2:D$31)+COUNTIF(D$2:D30,D30)-1</f>
        <v>26</v>
      </c>
      <c r="F30" s="5" t="str">
        <f>INDEX(Sales!$B$2:$B$31,MATCH(1,INDEX((Sales!$I$2:$I$31=B30)*(Sales!$A$2:$A$31=A30),0),0))</f>
        <v>Belle International Holdings</v>
      </c>
      <c r="G30" s="35">
        <f>SUMIF(Sales!$B$2:$B$31,$F30,Sales!$F$2:$F$31)</f>
        <v>1490737.6</v>
      </c>
      <c r="H30" s="32">
        <f>RANK(G30,G$2:G$31)+COUNTIF(G$2:G30,G30)-1</f>
        <v>27</v>
      </c>
      <c r="I30" s="5" t="str">
        <f>INDEX(Sales!$B$2:$B$31,MATCH(1,INDEX((Sales!$J$2:$J$31=B30)*(Sales!$A$2:$A$31=A30),0),0))</f>
        <v>Changsha Zoomlion Heavy Industry</v>
      </c>
      <c r="J30" s="35">
        <f>SUMIF(Sales!$B$2:$B$31,$I30,Sales!$G$2:$G$31)</f>
        <v>692560</v>
      </c>
      <c r="K30" s="32">
        <f>RANK(J30,J$2:J$31)+COUNTIF(J$2:J30,J30)-1</f>
        <v>29</v>
      </c>
    </row>
    <row r="31" spans="1:11" x14ac:dyDescent="0.2">
      <c r="A31" t="s">
        <v>20</v>
      </c>
      <c r="B31" s="5">
        <v>10</v>
      </c>
      <c r="C31" s="5" t="str">
        <f>INDEX(Sales!$B$2:$B$31,MATCH(1,INDEX((Sales!$H$2:$H$31=B31)*(Sales!$A$2:$A$31=A31),0),0))</f>
        <v>Bank Central Asia</v>
      </c>
      <c r="D31" s="35">
        <f>SUMIF(Sales!$B$2:$B$31,$C31,Sales!$E$2:$E$31)</f>
        <v>948960</v>
      </c>
      <c r="E31" s="32">
        <f>RANK(D31,D$2:D$31)+COUNTIF(D$2:D31,D31)-1</f>
        <v>29</v>
      </c>
      <c r="F31" s="5" t="str">
        <f>INDEX(Sales!$B$2:$B$31,MATCH(1,INDEX((Sales!$I$2:$I$31=B31)*(Sales!$A$2:$A$31=A31),0),0))</f>
        <v>Bank Central Asia</v>
      </c>
      <c r="G31" s="35">
        <f>SUMIF(Sales!$B$2:$B$31,$F31,Sales!$F$2:$F$31)</f>
        <v>1309564.8</v>
      </c>
      <c r="H31" s="32">
        <f>RANK(G31,G$2:G$31)+COUNTIF(G$2:G31,G31)-1</f>
        <v>28</v>
      </c>
      <c r="I31" s="5" t="str">
        <f>INDEX(Sales!$B$2:$B$31,MATCH(1,INDEX((Sales!$J$2:$J$31=B31)*(Sales!$A$2:$A$31=A31),0),0))</f>
        <v>Bank Central Asia</v>
      </c>
      <c r="J31" s="35">
        <f>SUMIF(Sales!$B$2:$B$31,$I31,Sales!$G$2:$G$31)</f>
        <v>474480</v>
      </c>
      <c r="K31" s="32">
        <f>RANK(J31,J$2:J$31)+COUNTIF(J$2:J31,J31)-1</f>
        <v>30</v>
      </c>
    </row>
    <row r="32" spans="1:11" x14ac:dyDescent="0.2">
      <c r="A32" s="7" t="s">
        <v>10</v>
      </c>
      <c r="B32" s="5">
        <v>1</v>
      </c>
      <c r="C32" s="5" t="str">
        <f>INDEX(C$2:C$31,MATCH(B32,$E$2:$E$31,0),1)</f>
        <v>Adaro Energy</v>
      </c>
      <c r="D32" s="35">
        <f>SUMIF(C$2:C$31,C32,D$2:D$31)</f>
        <v>14409000</v>
      </c>
      <c r="E32" s="5">
        <v>1</v>
      </c>
      <c r="F32" s="5" t="str">
        <f>INDEX(F$2:F$31,MATCH(E32,$E$2:$E$31,0),1)</f>
        <v>Anhui Conch Cement</v>
      </c>
      <c r="G32" s="35">
        <f>SUMIF($F$2:$F$31,F32,G$2:G$31)</f>
        <v>18291817.199999996</v>
      </c>
      <c r="H32" s="5">
        <v>1</v>
      </c>
      <c r="I32" s="5" t="str">
        <f>INDEX(I$2:I$31,MATCH(H32,$E$2:$E$31,0),1)</f>
        <v>Axiata Group</v>
      </c>
      <c r="J32" s="35">
        <f>SUMIF(I$2:I$31,I32,J$2:J$31)</f>
        <v>8076900</v>
      </c>
      <c r="K32" s="5"/>
    </row>
    <row r="33" spans="1:11" x14ac:dyDescent="0.2">
      <c r="A33" s="7" t="s">
        <v>10</v>
      </c>
      <c r="B33" s="5">
        <v>2</v>
      </c>
      <c r="C33" s="5" t="str">
        <f>INDEX(C$2:C$31,MATCH(B33,$E$2:$E$31,0),1)</f>
        <v>Anhui Conch Cement</v>
      </c>
      <c r="D33" s="35">
        <f>SUMIF($C$2:$C$31,C33,D$2:D$31)</f>
        <v>13254940</v>
      </c>
      <c r="E33" s="5">
        <v>2</v>
      </c>
      <c r="F33" s="5" t="str">
        <f>INDEX(F$2:F$31,MATCH(E33,$E$2:$E$31,0),1)</f>
        <v>Agile Property Holdings</v>
      </c>
      <c r="G33" s="35">
        <f>SUMIF($F$2:$F$31,F33,G$2:G$31)</f>
        <v>15242265.599999998</v>
      </c>
      <c r="H33" s="5">
        <v>2</v>
      </c>
      <c r="I33" s="5" t="str">
        <f>INDEX(I$2:I$31,MATCH(H33,$E$2:$E$31,0),1)</f>
        <v>Adaro Energy</v>
      </c>
      <c r="J33" s="35">
        <f>SUMIF(I$2:I$31,I33,J$2:J$31)</f>
        <v>7204500</v>
      </c>
      <c r="K33" s="5"/>
    </row>
    <row r="34" spans="1:11" x14ac:dyDescent="0.2">
      <c r="A34" s="7" t="s">
        <v>10</v>
      </c>
      <c r="B34" s="5">
        <v>3</v>
      </c>
      <c r="C34" s="5" t="str">
        <f>INDEX(C$2:C$31,MATCH(B34,$E$2:$E$31,0),1)</f>
        <v>General Motors</v>
      </c>
      <c r="D34" s="35">
        <f>SUMIF($C$2:$C$31,C34,D$2:D$31)</f>
        <v>11454975</v>
      </c>
      <c r="E34" s="5">
        <v>3</v>
      </c>
      <c r="F34" s="5" t="str">
        <f>INDEX(F$2:F$31,MATCH(E34,$E$2:$E$31,0),1)</f>
        <v>Ford Motor</v>
      </c>
      <c r="G34" s="35">
        <f>SUMIF($F$2:$F$31,F34,G$2:G$31)</f>
        <v>15526904.399999997</v>
      </c>
      <c r="H34" s="5">
        <v>3</v>
      </c>
      <c r="I34" s="5" t="str">
        <f>INDEX(I$2:I$31,MATCH(H34,$E$2:$E$31,0),1)</f>
        <v>General Electric</v>
      </c>
      <c r="J34" s="35">
        <f>SUMIF(I$2:I$31,I34,J$2:J$31)</f>
        <v>13915875</v>
      </c>
      <c r="K34" s="5"/>
    </row>
    <row r="35" spans="1:11" x14ac:dyDescent="0.2">
      <c r="A35" s="7" t="s">
        <v>10</v>
      </c>
      <c r="B35" s="5">
        <v>4</v>
      </c>
      <c r="C35" s="5" t="str">
        <f>INDEX(C$2:C$31,MATCH(B35,$E$2:$E$31,0),1)</f>
        <v>Ford Motor</v>
      </c>
      <c r="D35" s="35">
        <f>SUMIF($C$2:$C$31,C35,D$2:D$31)</f>
        <v>11251380</v>
      </c>
      <c r="E35" s="5">
        <v>4</v>
      </c>
      <c r="F35" s="5" t="str">
        <f>INDEX(F$2:F$31,MATCH(E35,$E$2:$E$31,0),1)</f>
        <v>General Motors</v>
      </c>
      <c r="G35" s="35">
        <f>SUMIF($F$2:$F$31,F35,G$2:G$31)</f>
        <v>10807865.5</v>
      </c>
      <c r="H35" s="5">
        <v>4</v>
      </c>
      <c r="I35" s="5" t="str">
        <f>INDEX(I$2:I$31,MATCH(H35,$E$2:$E$31,0),1)</f>
        <v>General Motors</v>
      </c>
      <c r="J35" s="35">
        <f>SUMIF(I$2:I$31,I35,J$2:J$31)</f>
        <v>5727487.5</v>
      </c>
      <c r="K35" s="5"/>
    </row>
    <row r="36" spans="1:11" x14ac:dyDescent="0.2">
      <c r="A36" s="7" t="s">
        <v>10</v>
      </c>
      <c r="B36" s="5">
        <v>5</v>
      </c>
      <c r="C36" s="5" t="str">
        <f>INDEX(C$2:C$31,MATCH(B36,$E$2:$E$31,0),1)</f>
        <v>Agile Property Holdings</v>
      </c>
      <c r="D36" s="35">
        <f>SUMIF($C$2:$C$31,C36,D$2:D$31)</f>
        <v>11045120</v>
      </c>
      <c r="E36" s="5">
        <v>5</v>
      </c>
      <c r="F36" s="5" t="str">
        <f>INDEX(F$2:F$31,MATCH(E36,$E$2:$E$31,0),1)</f>
        <v>Asian Paints</v>
      </c>
      <c r="G36" s="35">
        <f>SUMIF($F$2:$F$31,F36,G$2:G$31)</f>
        <v>14024001.6</v>
      </c>
      <c r="H36" s="5">
        <v>5</v>
      </c>
      <c r="I36" s="5" t="str">
        <f>INDEX(I$2:I$31,MATCH(H36,$E$2:$E$31,0),1)</f>
        <v>Anhui Conch Cement</v>
      </c>
      <c r="J36" s="35">
        <f>SUMIF(I$2:I$31,I36,J$2:J$31)</f>
        <v>6627470</v>
      </c>
      <c r="K36" s="5"/>
    </row>
    <row r="37" spans="1:11" x14ac:dyDescent="0.2">
      <c r="A37" s="7" t="s">
        <v>10</v>
      </c>
      <c r="B37" s="5">
        <v>6</v>
      </c>
      <c r="C37" s="5" t="str">
        <f>INDEX(C$2:C$31,MATCH(B37,$E$2:$E$31,0),1)</f>
        <v>Asian Paints</v>
      </c>
      <c r="D37" s="35">
        <f>SUMIF($C$2:$C$31,C37,D$2:D$31)</f>
        <v>10162320</v>
      </c>
      <c r="E37" s="5">
        <v>6</v>
      </c>
      <c r="F37" s="5" t="str">
        <f>INDEX(F$2:F$31,MATCH(E37,$E$2:$E$31,0),1)</f>
        <v>Adaro Energy</v>
      </c>
      <c r="G37" s="35">
        <f>SUMIF($F$2:$F$31,F37,G$2:G$31)</f>
        <v>12884420</v>
      </c>
      <c r="H37" s="5">
        <v>6</v>
      </c>
      <c r="I37" s="5" t="str">
        <f>INDEX(I$2:I$31,MATCH(H37,$E$2:$E$31,0),1)</f>
        <v>Agile Property Holdings</v>
      </c>
      <c r="J37" s="35">
        <f>SUMIF(I$2:I$31,I37,J$2:J$31)</f>
        <v>5522560</v>
      </c>
      <c r="K37" s="5"/>
    </row>
    <row r="38" spans="1:11" x14ac:dyDescent="0.2">
      <c r="A38" s="7" t="s">
        <v>10</v>
      </c>
      <c r="B38" s="5">
        <v>7</v>
      </c>
      <c r="C38" s="5" t="str">
        <f>INDEX(C$2:C$31,MATCH(B38,$E$2:$E$31,0),1)</f>
        <v>Changsha Zoomlion Heavy Industry</v>
      </c>
      <c r="D38" s="35">
        <f>SUMIF($C$2:$C$31,C38,D$2:D$31)</f>
        <v>8385120</v>
      </c>
      <c r="E38" s="5">
        <v>7</v>
      </c>
      <c r="F38" s="5" t="str">
        <f>INDEX(F$2:F$31,MATCH(E38,$E$2:$E$31,0),1)</f>
        <v>Changsha Zoomlion Heavy Industry</v>
      </c>
      <c r="G38" s="35">
        <f>SUMIF($F$2:$F$31,F38,G$2:G$31)</f>
        <v>6911465.5999999996</v>
      </c>
      <c r="H38" s="5">
        <v>7</v>
      </c>
      <c r="I38" s="5" t="str">
        <f>INDEX(I$2:I$31,MATCH(H38,$E$2:$E$31,0),1)</f>
        <v>Asian Paints</v>
      </c>
      <c r="J38" s="35">
        <f>SUMIF(I$2:I$31,I38,J$2:J$31)</f>
        <v>5081160</v>
      </c>
      <c r="K38" s="5"/>
    </row>
    <row r="39" spans="1:11" x14ac:dyDescent="0.2">
      <c r="A39" s="7" t="s">
        <v>10</v>
      </c>
      <c r="B39" s="5">
        <v>8</v>
      </c>
      <c r="C39" s="5" t="str">
        <f>INDEX(C$2:C$31,MATCH(B39,$E$2:$E$31,0),1)</f>
        <v>General Electric</v>
      </c>
      <c r="D39" s="35">
        <f>SUMIF($C$2:$C$31,C39,D$2:D$31)</f>
        <v>7831750</v>
      </c>
      <c r="E39" s="5">
        <v>8</v>
      </c>
      <c r="F39" s="5" t="str">
        <f>INDEX(F$2:F$31,MATCH(E39,$E$2:$E$31,0),1)</f>
        <v>General Electric</v>
      </c>
      <c r="G39" s="35">
        <f>SUMIF($F$2:$F$31,F39,G$2:G$31)</f>
        <v>10807815</v>
      </c>
      <c r="H39" s="5">
        <v>8</v>
      </c>
      <c r="I39" s="5" t="str">
        <f>INDEX(I$2:I$31,MATCH(H39,$E$2:$E$31,0),1)</f>
        <v>Ford Motor</v>
      </c>
      <c r="J39" s="35">
        <f>SUMIF(I$2:I$31,I39,J$2:J$31)</f>
        <v>5625690</v>
      </c>
      <c r="K39" s="5"/>
    </row>
    <row r="40" spans="1:11" x14ac:dyDescent="0.2">
      <c r="A40" s="7" t="s">
        <v>10</v>
      </c>
      <c r="B40" s="5">
        <v>9</v>
      </c>
      <c r="C40" s="5" t="str">
        <f>INDEX(C$2:C$31,MATCH(B40,$E$2:$E$31,0),1)</f>
        <v>Banco Santander</v>
      </c>
      <c r="D40" s="35">
        <f>SUMIF($C$2:$C$31,C40,D$2:D$31)</f>
        <v>7663669.318976094</v>
      </c>
      <c r="E40" s="5">
        <v>9</v>
      </c>
      <c r="F40" s="5" t="str">
        <f>INDEX(F$2:F$31,MATCH(E40,$E$2:$E$31,0),1)</f>
        <v>Banco Santander</v>
      </c>
      <c r="G40" s="35">
        <f>SUMIF($F$2:$F$31,F40,G$2:G$31)</f>
        <v>10575863.660187008</v>
      </c>
      <c r="H40" s="5">
        <v>9</v>
      </c>
      <c r="I40" s="5" t="str">
        <f>INDEX(I$2:I$31,MATCH(H40,$E$2:$E$31,0),1)</f>
        <v>Assicurazioni Generali</v>
      </c>
      <c r="J40" s="35">
        <f>SUMIF(I$2:I$31,I40,J$2:J$31)</f>
        <v>4490157.9231342403</v>
      </c>
      <c r="K40" s="5"/>
    </row>
    <row r="41" spans="1:11" x14ac:dyDescent="0.2">
      <c r="A41" s="7" t="s">
        <v>10</v>
      </c>
      <c r="B41" s="5">
        <v>10</v>
      </c>
      <c r="C41" s="5" t="str">
        <f>INDEX(C$2:C$31,MATCH(B41,$E$2:$E$31,0),1)</f>
        <v>Carrefour</v>
      </c>
      <c r="D41" s="35">
        <f>SUMIF($C$2:$C$31,C41,D$2:D$31)</f>
        <v>6812150.5057565272</v>
      </c>
      <c r="E41" s="5">
        <v>10</v>
      </c>
      <c r="F41" s="5" t="str">
        <f>INDEX(F$2:F$31,MATCH(E41,$E$2:$E$31,0),1)</f>
        <v>Carrefour</v>
      </c>
      <c r="G41" s="35">
        <f>SUMIF($F$2:$F$31,F41,G$2:G$31)</f>
        <v>9400767.697944006</v>
      </c>
      <c r="H41" s="5">
        <v>10</v>
      </c>
      <c r="I41" s="5" t="str">
        <f>INDEX(I$2:I$31,MATCH(H41,$E$2:$E$31,0),1)</f>
        <v>Banco Santander</v>
      </c>
      <c r="J41" s="35">
        <f>SUMIF(I$2:I$31,I41,J$2:J$31)</f>
        <v>3831834.659488047</v>
      </c>
      <c r="K41" s="5"/>
    </row>
    <row r="42" spans="1:1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x14ac:dyDescent="0.2">
      <c r="A43" s="5" t="str">
        <f ca="1">Calc!$F$5</f>
        <v>Asia Pac</v>
      </c>
      <c r="B43" s="5">
        <v>1</v>
      </c>
      <c r="C43" s="41" t="str">
        <f ca="1">INDEX(C$2:C$31,MATCH(1,INDEX((B$2:B$31=$B43)*(A$2:A$31=$A43),0),0))</f>
        <v>Adaro Energy</v>
      </c>
      <c r="D43" s="35">
        <f ca="1">SUMIF($C$2:$C$31,C43,D$2:D$31)</f>
        <v>14409000</v>
      </c>
      <c r="E43" s="5"/>
      <c r="F43" s="41" t="str">
        <f t="shared" ref="F43:F52" ca="1" si="0">INDEX(F$2:F$31,MATCH(1,INDEX((B$2:B$31=$B43)*(A$2:A$31=$A43),0),0))</f>
        <v>Anhui Conch Cement</v>
      </c>
      <c r="G43" s="35">
        <f ca="1">SUMIF($F$2:$F$31,F43,G$2:G$31)</f>
        <v>18291817.199999996</v>
      </c>
      <c r="H43" s="5"/>
      <c r="I43" s="41" t="str">
        <f ca="1">INDEX(I$2:I$31,MATCH(1,INDEX((B$2:B$31=$B43)*(A$2:A$31=$A43),0),0))</f>
        <v>Axiata Group</v>
      </c>
      <c r="J43" s="35">
        <f ca="1">SUMIF($I$2:$I$31,I43,J$2:J$31)</f>
        <v>8076900</v>
      </c>
      <c r="K43" s="5"/>
    </row>
    <row r="44" spans="1:11" x14ac:dyDescent="0.2">
      <c r="A44" s="5" t="str">
        <f ca="1">Calc!$F$5</f>
        <v>Asia Pac</v>
      </c>
      <c r="B44" s="5">
        <v>2</v>
      </c>
      <c r="C44" s="41" t="str">
        <f ca="1">INDEX(C$2:C$31,MATCH(1,INDEX((B$2:B$31=$B44)*(A$2:A$31=$A44),0),0))</f>
        <v>Anhui Conch Cement</v>
      </c>
      <c r="D44" s="35">
        <f ca="1">SUMIF($C$2:$C$31,C44,D$2:D$31)</f>
        <v>13254940</v>
      </c>
      <c r="E44" s="5"/>
      <c r="F44" s="41" t="str">
        <f t="shared" ca="1" si="0"/>
        <v>Agile Property Holdings</v>
      </c>
      <c r="G44" s="35">
        <f ca="1">SUMIF($F$2:$F$31,F44,G$2:G$31)</f>
        <v>15242265.599999998</v>
      </c>
      <c r="H44" s="5"/>
      <c r="I44" s="41" t="str">
        <f ca="1">INDEX(I$2:I$31,MATCH(1,INDEX((B$2:B$31=$B44)*(A$2:A$31=$A44),0),0))</f>
        <v>Adaro Energy</v>
      </c>
      <c r="J44" s="35">
        <f ca="1">SUMIF($I$2:$I$31,I44,J$2:J$31)</f>
        <v>7204500</v>
      </c>
      <c r="K44" s="5"/>
    </row>
    <row r="45" spans="1:11" x14ac:dyDescent="0.2">
      <c r="A45" s="5" t="str">
        <f ca="1">Calc!$F$5</f>
        <v>Asia Pac</v>
      </c>
      <c r="B45" s="5">
        <v>3</v>
      </c>
      <c r="C45" s="41" t="str">
        <f ca="1">INDEX(C$2:C$31,MATCH(1,INDEX((B$2:B$31=$B45)*(A$2:A$31=$A45),0),0))</f>
        <v>Agile Property Holdings</v>
      </c>
      <c r="D45" s="35">
        <f ca="1">SUMIF($C$2:$C$31,C45,D$2:D$31)</f>
        <v>11045120</v>
      </c>
      <c r="E45" s="5"/>
      <c r="F45" s="41" t="str">
        <f t="shared" ca="1" si="0"/>
        <v>Asian Paints</v>
      </c>
      <c r="G45" s="35">
        <f ca="1">SUMIF($F$2:$F$31,F45,G$2:G$31)</f>
        <v>14024001.6</v>
      </c>
      <c r="H45" s="5"/>
      <c r="I45" s="41" t="str">
        <f ca="1">INDEX(I$2:I$31,MATCH(1,INDEX((B$2:B$31=$B45)*(A$2:A$31=$A45),0),0))</f>
        <v>Anhui Conch Cement</v>
      </c>
      <c r="J45" s="35">
        <f ca="1">SUMIF($I$2:$I$31,I45,J$2:J$31)</f>
        <v>6627470</v>
      </c>
      <c r="K45" s="5"/>
    </row>
    <row r="46" spans="1:11" x14ac:dyDescent="0.2">
      <c r="A46" s="5" t="str">
        <f ca="1">Calc!$F$5</f>
        <v>Asia Pac</v>
      </c>
      <c r="B46" s="5">
        <v>4</v>
      </c>
      <c r="C46" s="41" t="str">
        <f ca="1">INDEX(C$2:C$31,MATCH(1,INDEX((B$2:B$31=$B46)*(A$2:A$31=$A46),0),0))</f>
        <v>Asian Paints</v>
      </c>
      <c r="D46" s="35">
        <f ca="1">SUMIF($C$2:$C$31,C46,D$2:D$31)</f>
        <v>10162320</v>
      </c>
      <c r="E46" s="5"/>
      <c r="F46" s="41" t="str">
        <f t="shared" ca="1" si="0"/>
        <v>Adaro Energy</v>
      </c>
      <c r="G46" s="35">
        <f ca="1">SUMIF($F$2:$F$31,F46,G$2:G$31)</f>
        <v>12884420</v>
      </c>
      <c r="H46" s="5"/>
      <c r="I46" s="41" t="str">
        <f ca="1">INDEX(I$2:I$31,MATCH(1,INDEX((B$2:B$31=$B46)*(A$2:A$31=$A46),0),0))</f>
        <v>Agile Property Holdings</v>
      </c>
      <c r="J46" s="35">
        <f ca="1">SUMIF($I$2:$I$31,I46,J$2:J$31)</f>
        <v>5522560</v>
      </c>
      <c r="K46" s="5"/>
    </row>
    <row r="47" spans="1:11" x14ac:dyDescent="0.2">
      <c r="A47" s="5" t="str">
        <f ca="1">Calc!$F$5</f>
        <v>Asia Pac</v>
      </c>
      <c r="B47" s="5">
        <v>5</v>
      </c>
      <c r="C47" s="41" t="str">
        <f ca="1">INDEX(C$2:C$31,MATCH(1,INDEX((B$2:B$31=$B47)*(A$2:A$31=$A47),0),0))</f>
        <v>Changsha Zoomlion Heavy Industry</v>
      </c>
      <c r="D47" s="35">
        <f ca="1">SUMIF($C$2:$C$31,C47,D$2:D$31)</f>
        <v>8385120</v>
      </c>
      <c r="E47" s="5"/>
      <c r="F47" s="41" t="str">
        <f t="shared" ca="1" si="0"/>
        <v>Changsha Zoomlion Heavy Industry</v>
      </c>
      <c r="G47" s="35">
        <f ca="1">SUMIF($F$2:$F$31,F47,G$2:G$31)</f>
        <v>6911465.5999999996</v>
      </c>
      <c r="H47" s="5"/>
      <c r="I47" s="41" t="str">
        <f ca="1">INDEX(I$2:I$31,MATCH(1,INDEX((B$2:B$31=$B47)*(A$2:A$31=$A47),0),0))</f>
        <v>Asian Paints</v>
      </c>
      <c r="J47" s="35">
        <f ca="1">SUMIF($I$2:$I$31,I47,J$2:J$31)</f>
        <v>5081160</v>
      </c>
      <c r="K47" s="5"/>
    </row>
    <row r="48" spans="1:11" x14ac:dyDescent="0.2">
      <c r="A48" s="5" t="str">
        <f ca="1">Calc!$F$5</f>
        <v>Asia Pac</v>
      </c>
      <c r="B48" s="5">
        <v>6</v>
      </c>
      <c r="C48" s="41" t="str">
        <f ca="1">INDEX(C$2:C$31,MATCH(1,INDEX((B$2:B$31=$B48)*(A$2:A$31=$A48),0),0))</f>
        <v>Axiata Group</v>
      </c>
      <c r="D48" s="35">
        <f ca="1">SUMIF($C$2:$C$31,C48,D$2:D$31)</f>
        <v>4153800</v>
      </c>
      <c r="E48" s="5"/>
      <c r="F48" s="41" t="str">
        <f t="shared" ca="1" si="0"/>
        <v>Asia Pacific Breweries</v>
      </c>
      <c r="G48" s="35">
        <f ca="1">SUMIF($F$2:$F$31,F48,G$2:G$31)</f>
        <v>3882491.9999999991</v>
      </c>
      <c r="H48" s="5"/>
      <c r="I48" s="41" t="str">
        <f ca="1">INDEX(I$2:I$31,MATCH(1,INDEX((B$2:B$31=$B48)*(A$2:A$31=$A48),0),0))</f>
        <v>Belle International Holdings</v>
      </c>
      <c r="J48" s="35">
        <f ca="1">SUMIF($I$2:$I$31,I48,J$2:J$31)</f>
        <v>3264760</v>
      </c>
      <c r="K48" s="5"/>
    </row>
    <row r="49" spans="1:11" x14ac:dyDescent="0.2">
      <c r="A49" s="5" t="str">
        <f ca="1">Calc!$F$5</f>
        <v>Asia Pac</v>
      </c>
      <c r="B49" s="5">
        <v>7</v>
      </c>
      <c r="C49" s="41" t="str">
        <f ca="1">INDEX(C$2:C$31,MATCH(1,INDEX((B$2:B$31=$B49)*(A$2:A$31=$A49),0),0))</f>
        <v>Asia Pacific Breweries</v>
      </c>
      <c r="D49" s="35">
        <f ca="1">SUMIF($C$2:$C$31,C49,D$2:D$31)</f>
        <v>2813400</v>
      </c>
      <c r="E49" s="5"/>
      <c r="F49" s="41" t="str">
        <f t="shared" ca="1" si="0"/>
        <v>Axiata Group</v>
      </c>
      <c r="G49" s="35">
        <f ca="1">SUMIF($F$2:$F$31,F49,G$2:G$31)</f>
        <v>3732244</v>
      </c>
      <c r="H49" s="5"/>
      <c r="I49" s="41" t="str">
        <f ca="1">INDEX(I$2:I$31,MATCH(1,INDEX((B$2:B$31=$B49)*(A$2:A$31=$A49),0),0))</f>
        <v>Asia Pacific Breweries</v>
      </c>
      <c r="J49" s="35">
        <f ca="1">SUMIF($I$2:$I$31,I49,J$2:J$31)</f>
        <v>1406700</v>
      </c>
      <c r="K49" s="5"/>
    </row>
    <row r="50" spans="1:11" x14ac:dyDescent="0.2">
      <c r="A50" s="5" t="str">
        <f ca="1">Calc!$F$5</f>
        <v>Asia Pac</v>
      </c>
      <c r="B50" s="5">
        <v>8</v>
      </c>
      <c r="C50" s="41" t="str">
        <f ca="1">INDEX(C$2:C$31,MATCH(1,INDEX((B$2:B$31=$B50)*(A$2:A$31=$A50),0),0))</f>
        <v>Belle International Holdings</v>
      </c>
      <c r="D50" s="35">
        <f ca="1">SUMIF($C$2:$C$31,C50,D$2:D$31)</f>
        <v>2529520</v>
      </c>
      <c r="E50" s="5"/>
      <c r="F50" s="41" t="str">
        <f t="shared" ca="1" si="0"/>
        <v>Bharti Airtel</v>
      </c>
      <c r="G50" s="35">
        <f ca="1">SUMIF($F$2:$F$31,F50,G$2:G$31)</f>
        <v>2998353.6</v>
      </c>
      <c r="H50" s="5"/>
      <c r="I50" s="41" t="str">
        <f ca="1">INDEX(I$2:I$31,MATCH(1,INDEX((B$2:B$31=$B50)*(A$2:A$31=$A50),0),0))</f>
        <v>Bharti Airtel</v>
      </c>
      <c r="J50" s="35">
        <f ca="1">SUMIF($I$2:$I$31,I50,J$2:J$31)</f>
        <v>1086360</v>
      </c>
      <c r="K50" s="5"/>
    </row>
    <row r="51" spans="1:11" x14ac:dyDescent="0.2">
      <c r="A51" s="5" t="str">
        <f ca="1">Calc!$F$5</f>
        <v>Asia Pac</v>
      </c>
      <c r="B51" s="5">
        <v>9</v>
      </c>
      <c r="C51" s="41" t="str">
        <f ca="1">INDEX(C$2:C$31,MATCH(1,INDEX((B$2:B$31=$B51)*(A$2:A$31=$A51),0),0))</f>
        <v>Bharti Airtel</v>
      </c>
      <c r="D51" s="35">
        <f ca="1">SUMIF($C$2:$C$31,C51,D$2:D$31)</f>
        <v>2172720</v>
      </c>
      <c r="E51" s="5"/>
      <c r="F51" s="41" t="str">
        <f t="shared" ca="1" si="0"/>
        <v>Belle International Holdings</v>
      </c>
      <c r="G51" s="35">
        <f ca="1">SUMIF($F$2:$F$31,F51,G$2:G$31)</f>
        <v>1490737.6</v>
      </c>
      <c r="H51" s="5"/>
      <c r="I51" s="41" t="str">
        <f ca="1">INDEX(I$2:I$31,MATCH(1,INDEX((B$2:B$31=$B51)*(A$2:A$31=$A51),0),0))</f>
        <v>Changsha Zoomlion Heavy Industry</v>
      </c>
      <c r="J51" s="35">
        <f ca="1">SUMIF($I$2:$I$31,I51,J$2:J$31)</f>
        <v>692560</v>
      </c>
      <c r="K51" s="5"/>
    </row>
    <row r="52" spans="1:11" x14ac:dyDescent="0.2">
      <c r="A52" s="5" t="str">
        <f ca="1">Calc!$F$5</f>
        <v>Asia Pac</v>
      </c>
      <c r="B52" s="5">
        <v>10</v>
      </c>
      <c r="C52" s="41" t="str">
        <f ca="1">INDEX(C$2:C$31,MATCH(1,INDEX((B$2:B$31=$B52)*(A$2:A$31=$A52),0),0))</f>
        <v>Bank Central Asia</v>
      </c>
      <c r="D52" s="35">
        <f ca="1">SUMIF($C$2:$C$31,C52,D$2:D$31)</f>
        <v>948960</v>
      </c>
      <c r="E52" s="5"/>
      <c r="F52" s="41" t="str">
        <f t="shared" ca="1" si="0"/>
        <v>Bank Central Asia</v>
      </c>
      <c r="G52" s="35">
        <f ca="1">SUMIF($F$2:$F$31,F52,G$2:G$31)</f>
        <v>1309564.8</v>
      </c>
      <c r="H52" s="5"/>
      <c r="I52" s="41" t="str">
        <f ca="1">INDEX(I$2:I$31,MATCH(1,INDEX((B$2:B$31=$B52)*(A$2:A$31=$A52),0),0))</f>
        <v>Bank Central Asia</v>
      </c>
      <c r="J52" s="35">
        <f ca="1">SUMIF($I$2:$I$31,I52,J$2:J$31)</f>
        <v>474480</v>
      </c>
      <c r="K52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-0.249977111117893"/>
  </sheetPr>
  <dimension ref="B1:I56"/>
  <sheetViews>
    <sheetView showGridLines="0" showRowColHeaders="0" tabSelected="1" zoomScale="80" zoomScaleNormal="80" workbookViewId="0">
      <selection activeCell="AB22" sqref="AB22"/>
    </sheetView>
  </sheetViews>
  <sheetFormatPr defaultRowHeight="12.75" x14ac:dyDescent="0.2"/>
  <cols>
    <col min="1" max="1" width="4.5703125" customWidth="1"/>
    <col min="2" max="2" width="10.28515625" customWidth="1"/>
    <col min="7" max="7" width="10.28515625" customWidth="1"/>
    <col min="8" max="8" width="18.7109375" customWidth="1"/>
    <col min="9" max="9" width="16.85546875" customWidth="1"/>
    <col min="12" max="12" width="10.28515625" customWidth="1"/>
    <col min="21" max="22" width="19.85546875" customWidth="1"/>
  </cols>
  <sheetData>
    <row r="1" spans="2:9" x14ac:dyDescent="0.2">
      <c r="B1">
        <v>10</v>
      </c>
    </row>
    <row r="2" spans="2:9" x14ac:dyDescent="0.2">
      <c r="B2">
        <v>3</v>
      </c>
    </row>
    <row r="9" spans="2:9" x14ac:dyDescent="0.2">
      <c r="H9" s="20" t="s">
        <v>86</v>
      </c>
      <c r="I9" s="38" t="s">
        <v>87</v>
      </c>
    </row>
    <row r="10" spans="2:9" ht="18" customHeight="1" x14ac:dyDescent="0.2">
      <c r="H10" s="21" t="str">
        <f ca="1">GroupSum!C43</f>
        <v>Adaro Energy</v>
      </c>
      <c r="I10" s="39">
        <f ca="1">GroupSum!D43</f>
        <v>14409000</v>
      </c>
    </row>
    <row r="11" spans="2:9" ht="18" customHeight="1" x14ac:dyDescent="0.2">
      <c r="H11" t="str">
        <f ca="1">GroupSum!C44</f>
        <v>Anhui Conch Cement</v>
      </c>
      <c r="I11" s="37">
        <f ca="1">GroupSum!D44</f>
        <v>13254940</v>
      </c>
    </row>
    <row r="12" spans="2:9" ht="18" customHeight="1" x14ac:dyDescent="0.2">
      <c r="H12" s="21" t="str">
        <f ca="1">GroupSum!C45</f>
        <v>Agile Property Holdings</v>
      </c>
      <c r="I12" s="39">
        <f ca="1">GroupSum!D45</f>
        <v>11045120</v>
      </c>
    </row>
    <row r="13" spans="2:9" ht="18" customHeight="1" x14ac:dyDescent="0.2">
      <c r="H13" t="str">
        <f ca="1">GroupSum!C46</f>
        <v>Asian Paints</v>
      </c>
      <c r="I13" s="37">
        <f ca="1">GroupSum!D46</f>
        <v>10162320</v>
      </c>
    </row>
    <row r="14" spans="2:9" ht="18" customHeight="1" x14ac:dyDescent="0.2">
      <c r="H14" s="21" t="str">
        <f ca="1">GroupSum!C47</f>
        <v>Changsha Zoomlion Heavy Industry</v>
      </c>
      <c r="I14" s="39">
        <f ca="1">GroupSum!D47</f>
        <v>8385120</v>
      </c>
    </row>
    <row r="15" spans="2:9" ht="18" customHeight="1" x14ac:dyDescent="0.2">
      <c r="H15" t="str">
        <f ca="1">GroupSum!C48</f>
        <v>Axiata Group</v>
      </c>
      <c r="I15" s="37">
        <f ca="1">GroupSum!D48</f>
        <v>4153800</v>
      </c>
    </row>
    <row r="16" spans="2:9" ht="18" customHeight="1" x14ac:dyDescent="0.2">
      <c r="H16" s="21" t="str">
        <f ca="1">GroupSum!C49</f>
        <v>Asia Pacific Breweries</v>
      </c>
      <c r="I16" s="39">
        <f ca="1">GroupSum!D49</f>
        <v>2813400</v>
      </c>
    </row>
    <row r="17" spans="8:9" ht="18" customHeight="1" x14ac:dyDescent="0.2">
      <c r="H17" t="str">
        <f ca="1">GroupSum!C50</f>
        <v>Belle International Holdings</v>
      </c>
      <c r="I17" s="37">
        <f ca="1">GroupSum!D50</f>
        <v>2529520</v>
      </c>
    </row>
    <row r="18" spans="8:9" ht="18" customHeight="1" x14ac:dyDescent="0.2">
      <c r="H18" s="21" t="str">
        <f ca="1">GroupSum!C51</f>
        <v>Bharti Airtel</v>
      </c>
      <c r="I18" s="39">
        <f ca="1">GroupSum!D51</f>
        <v>2172720</v>
      </c>
    </row>
    <row r="19" spans="8:9" ht="18" customHeight="1" x14ac:dyDescent="0.2">
      <c r="H19" t="str">
        <f ca="1">GroupSum!C52</f>
        <v>Bank Central Asia</v>
      </c>
      <c r="I19" s="37">
        <f ca="1">GroupSum!D52</f>
        <v>948960</v>
      </c>
    </row>
    <row r="20" spans="8:9" x14ac:dyDescent="0.2">
      <c r="I20" s="37"/>
    </row>
    <row r="23" spans="8:9" x14ac:dyDescent="0.2">
      <c r="H23" s="20" t="s">
        <v>86</v>
      </c>
      <c r="I23" s="38" t="s">
        <v>87</v>
      </c>
    </row>
    <row r="24" spans="8:9" ht="18" customHeight="1" x14ac:dyDescent="0.2">
      <c r="H24" s="21" t="str">
        <f ca="1">GroupSum!F43</f>
        <v>Anhui Conch Cement</v>
      </c>
      <c r="I24" s="39">
        <f ca="1">GroupSum!G43</f>
        <v>18291817.199999996</v>
      </c>
    </row>
    <row r="25" spans="8:9" ht="18" customHeight="1" x14ac:dyDescent="0.2">
      <c r="H25" t="str">
        <f ca="1">GroupSum!F44</f>
        <v>Agile Property Holdings</v>
      </c>
      <c r="I25" s="37">
        <f ca="1">GroupSum!G44</f>
        <v>15242265.599999998</v>
      </c>
    </row>
    <row r="26" spans="8:9" ht="18" customHeight="1" x14ac:dyDescent="0.2">
      <c r="H26" s="21" t="str">
        <f ca="1">GroupSum!F45</f>
        <v>Asian Paints</v>
      </c>
      <c r="I26" s="39">
        <f ca="1">GroupSum!G45</f>
        <v>14024001.6</v>
      </c>
    </row>
    <row r="27" spans="8:9" ht="18" customHeight="1" x14ac:dyDescent="0.2">
      <c r="H27" t="str">
        <f ca="1">GroupSum!F46</f>
        <v>Adaro Energy</v>
      </c>
      <c r="I27" s="37">
        <f ca="1">GroupSum!G46</f>
        <v>12884420</v>
      </c>
    </row>
    <row r="28" spans="8:9" ht="18" customHeight="1" x14ac:dyDescent="0.2">
      <c r="H28" s="21" t="str">
        <f ca="1">GroupSum!F47</f>
        <v>Changsha Zoomlion Heavy Industry</v>
      </c>
      <c r="I28" s="39">
        <f ca="1">GroupSum!G47</f>
        <v>6911465.5999999996</v>
      </c>
    </row>
    <row r="29" spans="8:9" ht="18" customHeight="1" x14ac:dyDescent="0.2">
      <c r="H29" t="str">
        <f ca="1">GroupSum!F48</f>
        <v>Asia Pacific Breweries</v>
      </c>
      <c r="I29" s="37">
        <f ca="1">GroupSum!G48</f>
        <v>3882491.9999999991</v>
      </c>
    </row>
    <row r="30" spans="8:9" ht="18" customHeight="1" x14ac:dyDescent="0.2">
      <c r="H30" s="21" t="str">
        <f ca="1">GroupSum!F49</f>
        <v>Axiata Group</v>
      </c>
      <c r="I30" s="39">
        <f ca="1">GroupSum!G49</f>
        <v>3732244</v>
      </c>
    </row>
    <row r="31" spans="8:9" ht="18" customHeight="1" x14ac:dyDescent="0.2">
      <c r="H31" t="str">
        <f ca="1">GroupSum!F50</f>
        <v>Bharti Airtel</v>
      </c>
      <c r="I31" s="37">
        <f ca="1">GroupSum!G50</f>
        <v>2998353.6</v>
      </c>
    </row>
    <row r="32" spans="8:9" ht="18" customHeight="1" x14ac:dyDescent="0.2">
      <c r="H32" s="21" t="str">
        <f ca="1">GroupSum!F51</f>
        <v>Belle International Holdings</v>
      </c>
      <c r="I32" s="39">
        <f ca="1">GroupSum!G51</f>
        <v>1490737.6</v>
      </c>
    </row>
    <row r="33" spans="6:9" ht="18" customHeight="1" x14ac:dyDescent="0.2">
      <c r="H33" t="str">
        <f ca="1">GroupSum!F52</f>
        <v>Bank Central Asia</v>
      </c>
      <c r="I33" s="37">
        <f ca="1">GroupSum!G52</f>
        <v>1309564.8</v>
      </c>
    </row>
    <row r="34" spans="6:9" ht="18" customHeight="1" x14ac:dyDescent="0.2"/>
    <row r="35" spans="6:9" ht="18" customHeight="1" x14ac:dyDescent="0.2"/>
    <row r="36" spans="6:9" ht="18" customHeight="1" x14ac:dyDescent="0.2">
      <c r="H36" s="20" t="s">
        <v>86</v>
      </c>
      <c r="I36" s="38" t="s">
        <v>87</v>
      </c>
    </row>
    <row r="37" spans="6:9" ht="18" customHeight="1" x14ac:dyDescent="0.2">
      <c r="H37" s="21" t="str">
        <f ca="1">GroupSum!I43</f>
        <v>Axiata Group</v>
      </c>
      <c r="I37" s="39">
        <f ca="1">GroupSum!J43</f>
        <v>8076900</v>
      </c>
    </row>
    <row r="38" spans="6:9" ht="18" customHeight="1" x14ac:dyDescent="0.2">
      <c r="H38" t="str">
        <f ca="1">GroupSum!I44</f>
        <v>Adaro Energy</v>
      </c>
      <c r="I38" s="37">
        <f ca="1">GroupSum!J44</f>
        <v>7204500</v>
      </c>
    </row>
    <row r="39" spans="6:9" ht="18" customHeight="1" x14ac:dyDescent="0.2">
      <c r="H39" s="21" t="str">
        <f ca="1">GroupSum!I45</f>
        <v>Anhui Conch Cement</v>
      </c>
      <c r="I39" s="39">
        <f ca="1">GroupSum!J45</f>
        <v>6627470</v>
      </c>
    </row>
    <row r="40" spans="6:9" ht="18" customHeight="1" x14ac:dyDescent="0.2">
      <c r="H40" t="str">
        <f ca="1">GroupSum!I46</f>
        <v>Agile Property Holdings</v>
      </c>
      <c r="I40" s="37">
        <f ca="1">GroupSum!J46</f>
        <v>5522560</v>
      </c>
    </row>
    <row r="41" spans="6:9" ht="18" customHeight="1" x14ac:dyDescent="0.2">
      <c r="H41" s="21" t="str">
        <f ca="1">GroupSum!I47</f>
        <v>Asian Paints</v>
      </c>
      <c r="I41" s="39">
        <f ca="1">GroupSum!J47</f>
        <v>5081160</v>
      </c>
    </row>
    <row r="42" spans="6:9" ht="18" customHeight="1" x14ac:dyDescent="0.2">
      <c r="H42" t="str">
        <f ca="1">GroupSum!I48</f>
        <v>Belle International Holdings</v>
      </c>
      <c r="I42" s="37">
        <f ca="1">GroupSum!J48</f>
        <v>3264760</v>
      </c>
    </row>
    <row r="43" spans="6:9" ht="18" customHeight="1" x14ac:dyDescent="0.2">
      <c r="H43" s="21" t="str">
        <f ca="1">GroupSum!I49</f>
        <v>Asia Pacific Breweries</v>
      </c>
      <c r="I43" s="39">
        <f ca="1">GroupSum!J49</f>
        <v>1406700</v>
      </c>
    </row>
    <row r="44" spans="6:9" ht="18" customHeight="1" x14ac:dyDescent="0.2">
      <c r="H44" t="str">
        <f ca="1">GroupSum!I50</f>
        <v>Bharti Airtel</v>
      </c>
      <c r="I44" s="37">
        <f ca="1">GroupSum!J50</f>
        <v>1086360</v>
      </c>
    </row>
    <row r="45" spans="6:9" ht="18" customHeight="1" x14ac:dyDescent="0.2">
      <c r="H45" s="21" t="str">
        <f ca="1">GroupSum!I51</f>
        <v>Changsha Zoomlion Heavy Industry</v>
      </c>
      <c r="I45" s="39">
        <f ca="1">GroupSum!J51</f>
        <v>692560</v>
      </c>
    </row>
    <row r="46" spans="6:9" ht="18" customHeight="1" x14ac:dyDescent="0.2">
      <c r="F46" s="20"/>
      <c r="H46" t="str">
        <f ca="1">GroupSum!I52</f>
        <v>Bank Central Asia</v>
      </c>
      <c r="I46" s="37">
        <f ca="1">GroupSum!J52</f>
        <v>474480</v>
      </c>
    </row>
    <row r="47" spans="6:9" ht="18" customHeight="1" x14ac:dyDescent="0.2"/>
    <row r="48" spans="6:9" ht="18" customHeight="1" x14ac:dyDescent="0.2"/>
    <row r="49" spans="6:6" ht="18" customHeight="1" x14ac:dyDescent="0.2"/>
    <row r="50" spans="6:6" ht="18" customHeight="1" x14ac:dyDescent="0.2"/>
    <row r="51" spans="6:6" ht="18" customHeight="1" x14ac:dyDescent="0.2"/>
    <row r="52" spans="6:6" ht="18" customHeight="1" x14ac:dyDescent="0.2"/>
    <row r="53" spans="6:6" ht="18" customHeight="1" x14ac:dyDescent="0.2"/>
    <row r="54" spans="6:6" ht="18" customHeight="1" x14ac:dyDescent="0.2"/>
    <row r="55" spans="6:6" ht="18" customHeight="1" x14ac:dyDescent="0.2"/>
    <row r="56" spans="6:6" x14ac:dyDescent="0.2">
      <c r="F56" s="20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Drop Down 1">
              <controlPr defaultSize="0" autoLine="0" autoPict="0">
                <anchor moveWithCells="1">
                  <from>
                    <xdr:col>4</xdr:col>
                    <xdr:colOff>28575</xdr:colOff>
                    <xdr:row>5</xdr:row>
                    <xdr:rowOff>104775</xdr:rowOff>
                  </from>
                  <to>
                    <xdr:col>5</xdr:col>
                    <xdr:colOff>523875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4" name="Drop Down 2">
              <controlPr defaultSize="0" autoLine="0" autoPict="0">
                <anchor moveWithCells="1">
                  <from>
                    <xdr:col>7</xdr:col>
                    <xdr:colOff>447675</xdr:colOff>
                    <xdr:row>5</xdr:row>
                    <xdr:rowOff>114300</xdr:rowOff>
                  </from>
                  <to>
                    <xdr:col>8</xdr:col>
                    <xdr:colOff>304800</xdr:colOff>
                    <xdr:row>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Map</vt:lpstr>
      <vt:lpstr>List</vt:lpstr>
      <vt:lpstr>Data</vt:lpstr>
      <vt:lpstr>Prospects</vt:lpstr>
      <vt:lpstr>Sales</vt:lpstr>
      <vt:lpstr>Calc</vt:lpstr>
      <vt:lpstr>GroupSum</vt:lpstr>
      <vt:lpstr>Output</vt:lpstr>
      <vt:lpstr>Calc!Radius</vt:lpstr>
      <vt:lpstr>Calc!XCenter</vt:lpstr>
      <vt:lpstr>Calc!YCenter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Smallman</cp:lastModifiedBy>
  <dcterms:created xsi:type="dcterms:W3CDTF">2013-03-07T18:33:15Z</dcterms:created>
  <dcterms:modified xsi:type="dcterms:W3CDTF">2016-12-24T07:42:22Z</dcterms:modified>
</cp:coreProperties>
</file>