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mallman\Dashboard\"/>
    </mc:Choice>
  </mc:AlternateContent>
  <xr:revisionPtr revIDLastSave="0" documentId="8_{FDC56794-02B1-438A-95FB-D86520749619}" xr6:coauthVersionLast="44" xr6:coauthVersionMax="44" xr10:uidLastSave="{00000000-0000-0000-0000-000000000000}"/>
  <bookViews>
    <workbookView xWindow="-120" yWindow="-120" windowWidth="29040" windowHeight="15840" activeTab="8" xr2:uid="{00000000-000D-0000-FFFF-FFFF00000000}"/>
  </bookViews>
  <sheets>
    <sheet name="Model" sheetId="13" r:id="rId1"/>
    <sheet name="List" sheetId="12" r:id="rId2"/>
    <sheet name="Ops" sheetId="5" r:id="rId3"/>
    <sheet name="KPI" sheetId="6" r:id="rId4"/>
    <sheet name="Data" sheetId="4" r:id="rId5"/>
    <sheet name="Calc" sheetId="11" r:id="rId6"/>
    <sheet name="Chart" sheetId="10" r:id="rId7"/>
    <sheet name="Check" sheetId="14" r:id="rId8"/>
    <sheet name="Dash" sheetId="3" r:id="rId9"/>
  </sheets>
  <definedNames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41595.5207060185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5" i="6" l="1"/>
  <c r="A44" i="6"/>
  <c r="A43" i="6"/>
  <c r="A42" i="6"/>
  <c r="A38" i="6"/>
  <c r="A37" i="6"/>
  <c r="A36" i="6"/>
  <c r="A35" i="6"/>
  <c r="E10" i="13"/>
  <c r="E9" i="13"/>
  <c r="E8" i="13"/>
  <c r="E7" i="13"/>
  <c r="E6" i="13"/>
  <c r="E5" i="13"/>
  <c r="E4" i="13"/>
  <c r="E3" i="13"/>
  <c r="E2" i="13"/>
  <c r="A3" i="4" l="1"/>
  <c r="A4" i="4"/>
  <c r="A5" i="4"/>
  <c r="A2" i="4"/>
  <c r="D6" i="4"/>
  <c r="E6" i="4"/>
  <c r="F6" i="4"/>
  <c r="G6" i="4"/>
  <c r="H6" i="4"/>
  <c r="I6" i="4"/>
  <c r="J6" i="4"/>
  <c r="A35" i="4"/>
  <c r="A34" i="4"/>
  <c r="A33" i="4"/>
  <c r="A32" i="4"/>
  <c r="A27" i="4"/>
  <c r="A28" i="4"/>
  <c r="A29" i="4"/>
  <c r="A26" i="4"/>
  <c r="A23" i="4"/>
  <c r="A22" i="4"/>
  <c r="A21" i="4"/>
  <c r="A20" i="4"/>
  <c r="A15" i="4"/>
  <c r="A16" i="4"/>
  <c r="A17" i="4"/>
  <c r="A14" i="4"/>
  <c r="A9" i="4"/>
  <c r="A10" i="4"/>
  <c r="A11" i="4"/>
  <c r="A8" i="4"/>
  <c r="D2" i="12"/>
  <c r="D3" i="12" s="1"/>
  <c r="D4" i="12" s="1"/>
  <c r="E2" i="12" s="1"/>
  <c r="A30" i="6"/>
  <c r="A29" i="6"/>
  <c r="A28" i="6"/>
  <c r="A21" i="6"/>
  <c r="A15" i="6"/>
  <c r="A14" i="6"/>
  <c r="A8" i="6"/>
  <c r="A3" i="6"/>
  <c r="A2" i="6"/>
  <c r="D1" i="5"/>
  <c r="E1" i="5" s="1"/>
  <c r="F1" i="5" s="1"/>
  <c r="G1" i="5" s="1"/>
  <c r="B3" i="12"/>
  <c r="B4" i="12" s="1"/>
  <c r="B5" i="12" s="1"/>
  <c r="C1" i="14" l="1"/>
  <c r="C9" i="14" s="1"/>
  <c r="C8" i="14"/>
  <c r="A23" i="11"/>
  <c r="A25" i="11"/>
  <c r="A24" i="11"/>
  <c r="A26" i="11"/>
  <c r="A16" i="6"/>
  <c r="A17" i="6"/>
  <c r="A4" i="6"/>
  <c r="A5" i="6"/>
  <c r="A31" i="6"/>
  <c r="A22" i="6"/>
  <c r="A10" i="6"/>
  <c r="A23" i="6"/>
  <c r="A9" i="6"/>
  <c r="A11" i="6"/>
  <c r="A24" i="6"/>
  <c r="B30" i="10"/>
  <c r="C28" i="10"/>
  <c r="B24" i="10"/>
  <c r="C3" i="14" l="1"/>
  <c r="C2" i="14"/>
  <c r="D24" i="11"/>
  <c r="I24" i="11"/>
  <c r="E24" i="11"/>
  <c r="H24" i="11"/>
  <c r="F24" i="11"/>
  <c r="G24" i="11"/>
  <c r="D23" i="11"/>
  <c r="F23" i="11"/>
  <c r="G23" i="11"/>
  <c r="H23" i="11"/>
  <c r="I23" i="11"/>
  <c r="E23" i="11"/>
  <c r="D26" i="11"/>
  <c r="G26" i="11"/>
  <c r="H26" i="11"/>
  <c r="I26" i="11"/>
  <c r="F26" i="11"/>
  <c r="E26" i="11"/>
  <c r="D25" i="11"/>
  <c r="F25" i="11"/>
  <c r="E25" i="11"/>
  <c r="G25" i="11"/>
  <c r="H25" i="11"/>
  <c r="I25" i="11"/>
  <c r="A31" i="11"/>
  <c r="A29" i="11"/>
  <c r="A32" i="11"/>
  <c r="A30" i="11"/>
  <c r="D28" i="10"/>
  <c r="D30" i="10" s="1"/>
  <c r="C30" i="10"/>
  <c r="N41" i="11"/>
  <c r="M41" i="11"/>
  <c r="L41" i="11"/>
  <c r="K41" i="11"/>
  <c r="J41" i="11"/>
  <c r="I41" i="11"/>
  <c r="H41" i="11"/>
  <c r="G41" i="11"/>
  <c r="F41" i="11"/>
  <c r="E41" i="11"/>
  <c r="D41" i="11"/>
  <c r="C41" i="11"/>
  <c r="B14" i="10"/>
  <c r="C4" i="14" l="1"/>
  <c r="G30" i="11"/>
  <c r="H30" i="11"/>
  <c r="I30" i="11"/>
  <c r="H32" i="11"/>
  <c r="I32" i="11"/>
  <c r="G32" i="11"/>
  <c r="I29" i="11"/>
  <c r="H29" i="11"/>
  <c r="G29" i="11"/>
  <c r="I31" i="11"/>
  <c r="G31" i="11"/>
  <c r="H31" i="11"/>
  <c r="E30" i="11"/>
  <c r="F30" i="11"/>
  <c r="D30" i="11"/>
  <c r="F32" i="11"/>
  <c r="D32" i="11"/>
  <c r="E32" i="11"/>
  <c r="F31" i="11"/>
  <c r="E31" i="11"/>
  <c r="D31" i="11"/>
  <c r="D29" i="11"/>
  <c r="E29" i="11"/>
  <c r="F29" i="11"/>
  <c r="B1" i="10"/>
  <c r="B17" i="10"/>
  <c r="A19" i="11"/>
  <c r="A18" i="11"/>
  <c r="A15" i="11"/>
  <c r="A17" i="11"/>
  <c r="A16" i="11"/>
  <c r="A3" i="11"/>
  <c r="A10" i="11"/>
  <c r="A38" i="11"/>
  <c r="C38" i="11" s="1"/>
  <c r="A2" i="11"/>
  <c r="A9" i="11"/>
  <c r="A5" i="11"/>
  <c r="A45" i="11"/>
  <c r="A42" i="11"/>
  <c r="A37" i="11"/>
  <c r="C37" i="11" s="1"/>
  <c r="A36" i="11"/>
  <c r="A12" i="11"/>
  <c r="C49" i="11"/>
  <c r="A11" i="11"/>
  <c r="A4" i="11"/>
  <c r="C50" i="11" l="1"/>
  <c r="C51" i="11"/>
  <c r="C52" i="11"/>
  <c r="B2" i="10"/>
  <c r="C12" i="10" s="1"/>
  <c r="C14" i="10" s="1"/>
  <c r="B3" i="10"/>
  <c r="B4" i="10"/>
  <c r="B13" i="10" s="1"/>
  <c r="B5" i="10"/>
  <c r="B8" i="10" s="1"/>
  <c r="M42" i="11"/>
  <c r="I42" i="11"/>
  <c r="E42" i="11"/>
  <c r="A43" i="11"/>
  <c r="L42" i="11"/>
  <c r="H42" i="11"/>
  <c r="D42" i="11"/>
  <c r="N42" i="11"/>
  <c r="F42" i="11"/>
  <c r="K42" i="11"/>
  <c r="G42" i="11"/>
  <c r="C42" i="11"/>
  <c r="J42" i="11"/>
  <c r="D49" i="11"/>
  <c r="D36" i="11"/>
  <c r="C36" i="11"/>
  <c r="M45" i="11"/>
  <c r="I45" i="11"/>
  <c r="E45" i="11"/>
  <c r="A46" i="11"/>
  <c r="L45" i="11"/>
  <c r="H45" i="11"/>
  <c r="D45" i="11"/>
  <c r="J45" i="11"/>
  <c r="K45" i="11"/>
  <c r="G45" i="11"/>
  <c r="C45" i="11"/>
  <c r="N45" i="11"/>
  <c r="F45" i="11"/>
  <c r="J29" i="4"/>
  <c r="J28" i="4"/>
  <c r="J27" i="4"/>
  <c r="J26" i="4"/>
  <c r="J17" i="4"/>
  <c r="J16" i="4"/>
  <c r="J15" i="4"/>
  <c r="J14" i="4"/>
  <c r="J3" i="4"/>
  <c r="J4" i="4"/>
  <c r="J5" i="4"/>
  <c r="J2" i="4"/>
  <c r="D51" i="11" l="1"/>
  <c r="D52" i="11"/>
  <c r="D50" i="11"/>
  <c r="C29" i="10"/>
  <c r="D12" i="10"/>
  <c r="D14" i="10" s="1"/>
  <c r="C13" i="10"/>
  <c r="D13" i="10"/>
  <c r="W3" i="3"/>
  <c r="O45" i="11"/>
  <c r="O42" i="11"/>
  <c r="W5" i="3" s="1"/>
  <c r="K43" i="11"/>
  <c r="G43" i="11"/>
  <c r="C43" i="11"/>
  <c r="N43" i="11"/>
  <c r="J43" i="11"/>
  <c r="F43" i="11"/>
  <c r="H43" i="11"/>
  <c r="M43" i="11"/>
  <c r="I43" i="11"/>
  <c r="E43" i="11"/>
  <c r="L43" i="11"/>
  <c r="D43" i="11"/>
  <c r="K46" i="11"/>
  <c r="G46" i="11"/>
  <c r="C46" i="11"/>
  <c r="N46" i="11"/>
  <c r="J46" i="11"/>
  <c r="F46" i="11"/>
  <c r="L46" i="11"/>
  <c r="D46" i="11"/>
  <c r="M46" i="11"/>
  <c r="I46" i="11"/>
  <c r="E46" i="11"/>
  <c r="H46" i="11"/>
  <c r="F2" i="11"/>
  <c r="J10" i="11"/>
  <c r="J18" i="4"/>
  <c r="J8" i="4"/>
  <c r="J34" i="4"/>
  <c r="J22" i="4"/>
  <c r="J30" i="4"/>
  <c r="J11" i="4"/>
  <c r="J35" i="4"/>
  <c r="J10" i="4"/>
  <c r="J9" i="4"/>
  <c r="J5" i="11" l="1"/>
  <c r="D4" i="11"/>
  <c r="K4" i="11"/>
  <c r="J23" i="4"/>
  <c r="K12" i="11"/>
  <c r="R15" i="3" s="1"/>
  <c r="H10" i="11"/>
  <c r="K11" i="11"/>
  <c r="R14" i="3" s="1"/>
  <c r="H4" i="11"/>
  <c r="G4" i="11"/>
  <c r="K3" i="11"/>
  <c r="H11" i="11"/>
  <c r="G2" i="11"/>
  <c r="D12" i="11"/>
  <c r="D5" i="11"/>
  <c r="O46" i="11"/>
  <c r="G10" i="11"/>
  <c r="H9" i="11"/>
  <c r="H12" i="11"/>
  <c r="D9" i="11"/>
  <c r="E2" i="11"/>
  <c r="F12" i="11"/>
  <c r="K9" i="11"/>
  <c r="O12" i="3" s="1"/>
  <c r="H2" i="11"/>
  <c r="F5" i="11"/>
  <c r="E5" i="11"/>
  <c r="I9" i="11"/>
  <c r="I5" i="11"/>
  <c r="E10" i="11"/>
  <c r="O43" i="11"/>
  <c r="W7" i="3" s="1"/>
  <c r="K2" i="11"/>
  <c r="K5" i="11"/>
  <c r="F11" i="11"/>
  <c r="F10" i="11"/>
  <c r="H5" i="11"/>
  <c r="E9" i="11"/>
  <c r="K10" i="11"/>
  <c r="R13" i="3" s="1"/>
  <c r="I12" i="11"/>
  <c r="J12" i="11"/>
  <c r="E11" i="11"/>
  <c r="G5" i="11"/>
  <c r="F9" i="11"/>
  <c r="F15" i="11" s="1"/>
  <c r="J4" i="11"/>
  <c r="G11" i="11"/>
  <c r="E12" i="11"/>
  <c r="F4" i="11"/>
  <c r="J11" i="11"/>
  <c r="I2" i="11"/>
  <c r="I4" i="11"/>
  <c r="D11" i="11"/>
  <c r="D10" i="11"/>
  <c r="E4" i="11"/>
  <c r="I11" i="11"/>
  <c r="I10" i="11"/>
  <c r="G12" i="11"/>
  <c r="G9" i="11"/>
  <c r="J9" i="11"/>
  <c r="I3" i="11"/>
  <c r="J32" i="4"/>
  <c r="J2" i="11" s="1"/>
  <c r="J20" i="4"/>
  <c r="J12" i="4"/>
  <c r="D3" i="11"/>
  <c r="J21" i="4"/>
  <c r="O15" i="3" l="1"/>
  <c r="J18" i="11"/>
  <c r="D17" i="11"/>
  <c r="I16" i="11"/>
  <c r="F3" i="11"/>
  <c r="F16" i="11" s="1"/>
  <c r="D2" i="11"/>
  <c r="D15" i="11" s="1"/>
  <c r="E3" i="11"/>
  <c r="E16" i="11" s="1"/>
  <c r="G3" i="11"/>
  <c r="G16" i="11" s="1"/>
  <c r="H3" i="11"/>
  <c r="H16" i="11" s="1"/>
  <c r="F18" i="11"/>
  <c r="F17" i="11"/>
  <c r="O14" i="3"/>
  <c r="H18" i="11"/>
  <c r="H15" i="11"/>
  <c r="J15" i="11"/>
  <c r="E18" i="11"/>
  <c r="G17" i="11"/>
  <c r="J17" i="11"/>
  <c r="E17" i="11"/>
  <c r="I17" i="11"/>
  <c r="D16" i="11"/>
  <c r="I15" i="11"/>
  <c r="G18" i="11"/>
  <c r="I18" i="11"/>
  <c r="E15" i="11"/>
  <c r="G15" i="11"/>
  <c r="H17" i="11"/>
  <c r="D18" i="11"/>
  <c r="K13" i="11"/>
  <c r="G13" i="11"/>
  <c r="I13" i="11"/>
  <c r="J13" i="11"/>
  <c r="D3" i="14" s="1"/>
  <c r="R12" i="3"/>
  <c r="H13" i="11"/>
  <c r="F13" i="11"/>
  <c r="I6" i="11"/>
  <c r="E13" i="11"/>
  <c r="D13" i="11"/>
  <c r="O13" i="3"/>
  <c r="J24" i="4"/>
  <c r="J33" i="4"/>
  <c r="J3" i="11" s="1"/>
  <c r="J16" i="11" s="1"/>
  <c r="D9" i="14" l="1"/>
  <c r="D11" i="14" s="1"/>
  <c r="F6" i="11"/>
  <c r="D6" i="11"/>
  <c r="E6" i="11"/>
  <c r="J6" i="11"/>
  <c r="D2" i="14" s="1"/>
  <c r="G6" i="11"/>
  <c r="H6" i="11"/>
  <c r="F19" i="11"/>
  <c r="E19" i="11"/>
  <c r="H19" i="11"/>
  <c r="D19" i="11"/>
  <c r="I19" i="11"/>
  <c r="J19" i="11"/>
  <c r="G19" i="11"/>
  <c r="J36" i="4"/>
  <c r="B20" i="10" l="1"/>
  <c r="D29" i="10" s="1"/>
  <c r="D4" i="14"/>
  <c r="D6" i="14" s="1"/>
  <c r="D13" i="14" s="1"/>
  <c r="D15" i="14" s="1"/>
  <c r="D28" i="3" s="1"/>
  <c r="B29" i="10" l="1"/>
</calcChain>
</file>

<file path=xl/sharedStrings.xml><?xml version="1.0" encoding="utf-8"?>
<sst xmlns="http://schemas.openxmlformats.org/spreadsheetml/2006/main" count="434" uniqueCount="94">
  <si>
    <t>State</t>
  </si>
  <si>
    <t>NSW</t>
  </si>
  <si>
    <t>TAS</t>
  </si>
  <si>
    <t>VIC</t>
  </si>
  <si>
    <t>QLD</t>
  </si>
  <si>
    <t>Marketing</t>
  </si>
  <si>
    <t>IT</t>
  </si>
  <si>
    <t>Strategy</t>
  </si>
  <si>
    <t>Finance</t>
  </si>
  <si>
    <t>HR</t>
  </si>
  <si>
    <t>Sales</t>
  </si>
  <si>
    <t></t>
  </si>
  <si>
    <t>Totl</t>
  </si>
  <si>
    <t>Revenue</t>
  </si>
  <si>
    <t>Expenses</t>
  </si>
  <si>
    <t>Desc</t>
  </si>
  <si>
    <t>Year</t>
  </si>
  <si>
    <t>Years</t>
  </si>
  <si>
    <t>Chosen</t>
  </si>
  <si>
    <t>Staff</t>
  </si>
  <si>
    <t>Region</t>
  </si>
  <si>
    <t>Activity</t>
  </si>
  <si>
    <t>Ops Effectiveness</t>
  </si>
  <si>
    <t>Total</t>
  </si>
  <si>
    <t>Projects</t>
  </si>
  <si>
    <t>Risks</t>
  </si>
  <si>
    <t>PY Year</t>
  </si>
  <si>
    <t>CY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</si>
  <si>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</si>
  <si>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</si>
  <si>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</si>
  <si>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</si>
  <si>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</si>
  <si>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</si>
  <si>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</si>
  <si>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</si>
  <si>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</si>
  <si>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</si>
  <si>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</si>
  <si>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</si>
  <si>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CF</t>
  </si>
  <si>
    <t>PY</t>
  </si>
  <si>
    <t>Days Payable</t>
  </si>
  <si>
    <t>Days Receivable</t>
  </si>
  <si>
    <t>Avg</t>
  </si>
  <si>
    <t>DSCR</t>
  </si>
  <si>
    <t>Value</t>
  </si>
  <si>
    <t>NPM</t>
  </si>
  <si>
    <t>Youtube</t>
  </si>
  <si>
    <t>FB</t>
  </si>
  <si>
    <t>Pinterest</t>
  </si>
  <si>
    <t>Poor</t>
  </si>
  <si>
    <t>Actual</t>
  </si>
  <si>
    <t>Target</t>
  </si>
  <si>
    <t>Gradation2</t>
  </si>
  <si>
    <t>Grad</t>
  </si>
  <si>
    <t>Target Cat</t>
  </si>
  <si>
    <t>Target Val</t>
  </si>
  <si>
    <t>OK</t>
  </si>
  <si>
    <t>EBIT</t>
  </si>
  <si>
    <t>eCommerce</t>
  </si>
  <si>
    <t>Sheets</t>
  </si>
  <si>
    <t>Sheet Type</t>
  </si>
  <si>
    <t>Description</t>
  </si>
  <si>
    <t>Model</t>
  </si>
  <si>
    <t>Assumptions</t>
  </si>
  <si>
    <t>Description of Sheets</t>
  </si>
  <si>
    <t>List</t>
  </si>
  <si>
    <t>Lists and model assumptions</t>
  </si>
  <si>
    <t>Chart</t>
  </si>
  <si>
    <t>Calculations sheet</t>
  </si>
  <si>
    <t>Primary calculations page</t>
  </si>
  <si>
    <t>Pivot table controlling the model</t>
  </si>
  <si>
    <t>Check</t>
  </si>
  <si>
    <t>Error trapping</t>
  </si>
  <si>
    <t>Checks and balances for the model</t>
  </si>
  <si>
    <t>Output Sheet</t>
  </si>
  <si>
    <t>Primary output page</t>
  </si>
  <si>
    <t>Ops</t>
  </si>
  <si>
    <t>KPI</t>
  </si>
  <si>
    <t>Data</t>
  </si>
  <si>
    <t>Calc</t>
  </si>
  <si>
    <t>Link</t>
  </si>
  <si>
    <t>Dash</t>
  </si>
  <si>
    <t>CY Year</t>
  </si>
  <si>
    <t>Social</t>
  </si>
  <si>
    <t>Metric</t>
  </si>
  <si>
    <t>Basic Check</t>
  </si>
  <si>
    <t>Model Status</t>
  </si>
  <si>
    <t>Model OK</t>
  </si>
  <si>
    <t>Check Model</t>
  </si>
  <si>
    <t>Key Financial Data in the model</t>
  </si>
  <si>
    <t>Key Perf Indicators</t>
  </si>
  <si>
    <t>Operational metrics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</si>
</sst>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_-;\-* #,##0_-;_-* &quot;-&quot;??_-;_-@_-"/>
    <numFmt numFmtId="165" formatCode="#,###\ &quot;k&quot;"/>
    <numFmt numFmtId="166" formatCode="0.0\ &quot;k&quot;"/>
    <numFmt numFmtId="167" formatCode="0\ &quot;k&quot;"/>
    <numFmt numFmtId="168" formatCode="_-* #,##0.0_-;\-* #,##0.0_-;_-* &quot;-&quot;??_-;_-@_-"/>
    <numFmt numFmtId="169" formatCode="0.0%"/>
    <numFmt numFmtId="170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Webdings"/>
      <family val="1"/>
      <charset val="2"/>
    </font>
    <font>
      <sz val="16"/>
      <color theme="1"/>
      <name val="Webdings"/>
      <family val="1"/>
      <charset val="2"/>
    </font>
    <font>
      <sz val="20"/>
      <color theme="1"/>
      <name val="Webdings"/>
      <family val="1"/>
      <charset val="2"/>
    </font>
    <font>
      <sz val="48"/>
      <color theme="1" tint="0.34998626667073579"/>
      <name val="Webdings"/>
      <family val="1"/>
      <charset val="2"/>
    </font>
    <font>
      <sz val="11"/>
      <color theme="1"/>
      <name val="Wingdings 3"/>
      <family val="1"/>
      <charset val="2"/>
    </font>
    <font>
      <sz val="16"/>
      <color theme="1"/>
      <name val="Calibri"/>
      <family val="2"/>
      <scheme val="minor"/>
    </font>
    <font>
      <sz val="11"/>
      <color theme="1"/>
      <name val="Wingdings"/>
      <charset val="2"/>
    </font>
    <font>
      <sz val="12"/>
      <color theme="1" tint="0.34998626667073579"/>
      <name val="Webdings"/>
      <family val="1"/>
      <charset val="2"/>
    </font>
    <font>
      <sz val="10"/>
      <color theme="0" tint="-4.9989318521683403E-2"/>
      <name val="Webdings"/>
      <family val="1"/>
      <charset val="2"/>
    </font>
    <font>
      <sz val="8"/>
      <color rgb="FF000000"/>
      <name val="Segoe UI"/>
      <family val="2"/>
    </font>
    <font>
      <sz val="18"/>
      <color theme="4" tint="-0.249977111117893"/>
      <name val="Webdings"/>
      <family val="1"/>
      <charset val="2"/>
    </font>
    <font>
      <sz val="18"/>
      <color theme="4" tint="0.39997558519241921"/>
      <name val="Webdings"/>
      <family val="1"/>
      <charset val="2"/>
    </font>
    <font>
      <sz val="18"/>
      <color theme="8" tint="0.39997558519241921"/>
      <name val="Webdings"/>
      <family val="1"/>
      <charset val="2"/>
    </font>
    <font>
      <sz val="11"/>
      <color theme="0"/>
      <name val="Corbel"/>
      <family val="2"/>
    </font>
    <font>
      <sz val="11"/>
      <color theme="1"/>
      <name val="Corbel"/>
      <family val="2"/>
    </font>
    <font>
      <sz val="11"/>
      <color theme="1" tint="0.34998626667073579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0" tint="-0.34998626667073579"/>
      <name val="Webdings"/>
      <family val="1"/>
      <charset val="2"/>
    </font>
    <font>
      <sz val="11"/>
      <color theme="6" tint="-0.249977111117893"/>
      <name val="Calibri"/>
      <family val="2"/>
      <scheme val="minor"/>
    </font>
    <font>
      <b/>
      <sz val="14"/>
      <color theme="6" tint="-0.249977111117893"/>
      <name val="Wingdings 3"/>
      <family val="1"/>
      <charset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 tint="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65">
    <xf numFmtId="0" fontId="0" fillId="0" borderId="0" xfId="0"/>
    <xf numFmtId="164" fontId="0" fillId="0" borderId="0" xfId="1" applyNumberFormat="1" applyFont="1" applyFill="1"/>
    <xf numFmtId="0" fontId="0" fillId="0" borderId="0" xfId="0" applyFill="1"/>
    <xf numFmtId="164" fontId="0" fillId="0" borderId="0" xfId="0" applyNumberFormat="1" applyFill="1"/>
    <xf numFmtId="0" fontId="0" fillId="0" borderId="0" xfId="0" applyFill="1" applyAlignment="1">
      <alignment horizontal="center"/>
    </xf>
    <xf numFmtId="0" fontId="0" fillId="2" borderId="0" xfId="0" applyFill="1"/>
    <xf numFmtId="0" fontId="10" fillId="2" borderId="0" xfId="0" applyFont="1" applyFill="1" applyAlignment="1">
      <alignment horizontal="center"/>
    </xf>
    <xf numFmtId="0" fontId="6" fillId="2" borderId="0" xfId="0" applyFont="1" applyFill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8" fillId="2" borderId="0" xfId="0" applyFont="1" applyFill="1"/>
    <xf numFmtId="0" fontId="0" fillId="2" borderId="0" xfId="0" applyFill="1" applyAlignment="1">
      <alignment horizontal="left" indent="4"/>
    </xf>
    <xf numFmtId="0" fontId="7" fillId="2" borderId="0" xfId="0" applyFont="1" applyFill="1"/>
    <xf numFmtId="0" fontId="0" fillId="2" borderId="0" xfId="0" applyFill="1" applyAlignment="1">
      <alignment horizontal="center"/>
    </xf>
    <xf numFmtId="0" fontId="9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12" fillId="2" borderId="0" xfId="0" applyFont="1" applyFill="1"/>
    <xf numFmtId="0" fontId="13" fillId="2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9" fontId="16" fillId="0" borderId="0" xfId="0" applyNumberFormat="1" applyFont="1" applyAlignment="1"/>
    <xf numFmtId="9" fontId="0" fillId="0" borderId="0" xfId="2" applyFont="1" applyFill="1"/>
    <xf numFmtId="165" fontId="0" fillId="0" borderId="0" xfId="0" applyNumberFormat="1" applyFill="1"/>
    <xf numFmtId="0" fontId="17" fillId="2" borderId="0" xfId="0" applyFont="1" applyFill="1" applyAlignment="1">
      <alignment horizontal="right"/>
    </xf>
    <xf numFmtId="9" fontId="16" fillId="0" borderId="0" xfId="0" applyNumberFormat="1" applyFont="1" applyFill="1" applyAlignment="1">
      <alignment vertical="center"/>
    </xf>
    <xf numFmtId="164" fontId="16" fillId="0" borderId="0" xfId="1" applyNumberFormat="1" applyFont="1" applyAlignment="1"/>
    <xf numFmtId="0" fontId="16" fillId="0" borderId="0" xfId="0" applyFont="1" applyAlignment="1">
      <alignment horizontal="right" vertical="center"/>
    </xf>
    <xf numFmtId="9" fontId="16" fillId="0" borderId="0" xfId="0" applyNumberFormat="1" applyFont="1" applyAlignment="1">
      <alignment horizontal="right" vertical="center"/>
    </xf>
    <xf numFmtId="0" fontId="19" fillId="2" borderId="0" xfId="0" applyFont="1" applyFill="1"/>
    <xf numFmtId="0" fontId="18" fillId="3" borderId="0" xfId="0" applyFont="1" applyFill="1"/>
    <xf numFmtId="167" fontId="0" fillId="0" borderId="0" xfId="0" applyNumberFormat="1"/>
    <xf numFmtId="43" fontId="0" fillId="0" borderId="0" xfId="1" applyFont="1"/>
    <xf numFmtId="164" fontId="0" fillId="0" borderId="0" xfId="1" applyNumberFormat="1" applyFont="1"/>
    <xf numFmtId="168" fontId="0" fillId="0" borderId="0" xfId="0" applyNumberFormat="1"/>
    <xf numFmtId="167" fontId="18" fillId="3" borderId="0" xfId="0" applyNumberFormat="1" applyFont="1" applyFill="1"/>
    <xf numFmtId="0" fontId="18" fillId="2" borderId="0" xfId="0" applyFont="1" applyFill="1" applyBorder="1"/>
    <xf numFmtId="0" fontId="20" fillId="2" borderId="0" xfId="0" applyFont="1" applyFill="1"/>
    <xf numFmtId="0" fontId="21" fillId="0" borderId="0" xfId="0" applyFont="1" applyFill="1" applyAlignment="1">
      <alignment horizontal="left" indent="1"/>
    </xf>
    <xf numFmtId="0" fontId="20" fillId="2" borderId="0" xfId="0" applyFont="1" applyFill="1" applyBorder="1"/>
    <xf numFmtId="0" fontId="21" fillId="2" borderId="0" xfId="0" applyFont="1" applyFill="1" applyBorder="1" applyAlignment="1">
      <alignment horizontal="left" indent="1"/>
    </xf>
    <xf numFmtId="9" fontId="0" fillId="0" borderId="0" xfId="2" applyFont="1"/>
    <xf numFmtId="9" fontId="0" fillId="0" borderId="0" xfId="0" applyNumberFormat="1"/>
    <xf numFmtId="169" fontId="0" fillId="0" borderId="0" xfId="2" applyNumberFormat="1" applyFont="1"/>
    <xf numFmtId="166" fontId="0" fillId="0" borderId="0" xfId="0" applyNumberFormat="1" applyFill="1"/>
    <xf numFmtId="170" fontId="0" fillId="0" borderId="0" xfId="0" applyNumberFormat="1"/>
    <xf numFmtId="0" fontId="22" fillId="0" borderId="0" xfId="0" applyFont="1" applyFill="1"/>
    <xf numFmtId="165" fontId="22" fillId="0" borderId="0" xfId="0" applyNumberFormat="1" applyFont="1" applyFill="1"/>
    <xf numFmtId="0" fontId="22" fillId="0" borderId="0" xfId="0" applyFont="1"/>
    <xf numFmtId="166" fontId="22" fillId="0" borderId="0" xfId="0" applyNumberFormat="1" applyFont="1" applyFill="1"/>
    <xf numFmtId="170" fontId="22" fillId="0" borderId="0" xfId="0" applyNumberFormat="1" applyFont="1"/>
    <xf numFmtId="1" fontId="0" fillId="0" borderId="0" xfId="2" applyNumberFormat="1" applyFont="1"/>
    <xf numFmtId="0" fontId="18" fillId="4" borderId="0" xfId="0" applyFont="1" applyFill="1"/>
    <xf numFmtId="0" fontId="17" fillId="0" borderId="0" xfId="0" applyFont="1"/>
    <xf numFmtId="0" fontId="18" fillId="5" borderId="0" xfId="0" applyFont="1" applyFill="1"/>
    <xf numFmtId="0" fontId="18" fillId="6" borderId="0" xfId="0" applyFont="1" applyFill="1"/>
    <xf numFmtId="0" fontId="18" fillId="7" borderId="0" xfId="0" applyFont="1" applyFill="1"/>
    <xf numFmtId="0" fontId="23" fillId="0" borderId="0" xfId="3"/>
    <xf numFmtId="0" fontId="24" fillId="2" borderId="0" xfId="0" applyFont="1" applyFill="1"/>
    <xf numFmtId="0" fontId="20" fillId="2" borderId="0" xfId="0" applyFont="1" applyFill="1" applyBorder="1" applyAlignment="1"/>
    <xf numFmtId="2" fontId="20" fillId="2" borderId="0" xfId="0" applyNumberFormat="1" applyFont="1" applyFill="1" applyBorder="1" applyAlignment="1"/>
    <xf numFmtId="0" fontId="18" fillId="2" borderId="0" xfId="0" applyFont="1" applyFill="1" applyBorder="1" applyAlignment="1"/>
    <xf numFmtId="0" fontId="0" fillId="2" borderId="0" xfId="0" applyFill="1" applyAlignment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4">
    <dxf>
      <font>
        <color theme="0"/>
      </font>
      <fill>
        <patternFill>
          <bgColor rgb="FFFF0000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colors>
    <mruColors>
      <color rgb="FFC6605E"/>
      <color rgb="FF3D6C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9.png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0.png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1.png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2.png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9.png"/><Relationship Id="rId4" Type="http://schemas.openxmlformats.org/officeDocument/2006/relationships/image" Target="../media/image12.png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9.png"/><Relationship Id="rId4" Type="http://schemas.openxmlformats.org/officeDocument/2006/relationships/image" Target="../media/image12.png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9.png"/><Relationship Id="rId4" Type="http://schemas.openxmlformats.org/officeDocument/2006/relationships/image" Target="../media/image12.png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14.png"/><Relationship Id="rId1" Type="http://schemas.openxmlformats.org/officeDocument/2006/relationships/image" Target="../media/image13.png"/><Relationship Id="rId5" Type="http://schemas.openxmlformats.org/officeDocument/2006/relationships/image" Target="../media/image12.png"/><Relationship Id="rId4" Type="http://schemas.openxmlformats.org/officeDocument/2006/relationships/image" Target="../media/image15.png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14.png"/><Relationship Id="rId1" Type="http://schemas.openxmlformats.org/officeDocument/2006/relationships/image" Target="../media/image13.png"/><Relationship Id="rId5" Type="http://schemas.openxmlformats.org/officeDocument/2006/relationships/image" Target="../media/image12.png"/><Relationship Id="rId4" Type="http://schemas.openxmlformats.org/officeDocument/2006/relationships/image" Target="../media/image15.png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14.png"/><Relationship Id="rId1" Type="http://schemas.openxmlformats.org/officeDocument/2006/relationships/image" Target="../media/image13.png"/><Relationship Id="rId5" Type="http://schemas.openxmlformats.org/officeDocument/2006/relationships/image" Target="../media/image12.png"/><Relationship Id="rId4" Type="http://schemas.openxmlformats.org/officeDocument/2006/relationships/image" Target="../media/image15.png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16.png"/><Relationship Id="rId1" Type="http://schemas.openxmlformats.org/officeDocument/2006/relationships/image" Target="../media/image9.png"/><Relationship Id="rId4" Type="http://schemas.openxmlformats.org/officeDocument/2006/relationships/image" Target="../media/image17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797788460810311E-2"/>
          <c:y val="0.21052631578947367"/>
          <c:w val="0.82824049628140051"/>
          <c:h val="0.50804696781323389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chemeClr val="bg1"/>
            </a:solidFill>
            <a:ln>
              <a:noFill/>
            </a:ln>
          </c:spPr>
          <c:invertIfNegative val="0"/>
          <c:cat>
            <c:numRef>
              <c:f>Chart!$B$9</c:f>
              <c:numCache>
                <c:formatCode>General</c:formatCode>
                <c:ptCount val="1"/>
                <c:pt idx="0">
                  <c:v>2</c:v>
                </c:pt>
              </c:numCache>
            </c:numRef>
          </c:cat>
          <c:val>
            <c:numRef>
              <c:f>Chart!$B$12:$B$14</c:f>
              <c:numCache>
                <c:formatCode>0%</c:formatCode>
                <c:ptCount val="3"/>
                <c:pt idx="0">
                  <c:v>0</c:v>
                </c:pt>
                <c:pt idx="1">
                  <c:v>0.51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61-4DDB-B373-9F2B946BEE8C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361-4DDB-B373-9F2B946BEE8C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361-4DDB-B373-9F2B946BEE8C}"/>
              </c:ext>
            </c:extLst>
          </c:dPt>
          <c:cat>
            <c:numRef>
              <c:f>Chart!$B$9</c:f>
              <c:numCache>
                <c:formatCode>General</c:formatCode>
                <c:ptCount val="1"/>
                <c:pt idx="0">
                  <c:v>2</c:v>
                </c:pt>
              </c:numCache>
            </c:numRef>
          </c:cat>
          <c:val>
            <c:numRef>
              <c:f>Chart!$C$12:$C$14</c:f>
              <c:numCache>
                <c:formatCode>0%</c:formatCode>
                <c:ptCount val="3"/>
                <c:pt idx="0">
                  <c:v>0.2</c:v>
                </c:pt>
                <c:pt idx="1">
                  <c:v>0</c:v>
                </c:pt>
                <c:pt idx="2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361-4DDB-B373-9F2B946BEE8C}"/>
            </c:ext>
          </c:extLst>
        </c:ser>
        <c:ser>
          <c:idx val="2"/>
          <c:order val="2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numRef>
              <c:f>Chart!$B$9</c:f>
              <c:numCache>
                <c:formatCode>General</c:formatCode>
                <c:ptCount val="1"/>
                <c:pt idx="0">
                  <c:v>2</c:v>
                </c:pt>
              </c:numCache>
            </c:numRef>
          </c:cat>
          <c:val>
            <c:numRef>
              <c:f>Chart!$D$12:$D$14</c:f>
              <c:numCache>
                <c:formatCode>0%</c:formatCode>
                <c:ptCount val="3"/>
                <c:pt idx="0">
                  <c:v>4.9999999999999989E-2</c:v>
                </c:pt>
                <c:pt idx="1">
                  <c:v>0</c:v>
                </c:pt>
                <c:pt idx="2">
                  <c:v>4.9999999999999989E-2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61-4DDB-B373-9F2B946BE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73347072"/>
        <c:axId val="674706944"/>
      </c:barChart>
      <c:scatterChart>
        <c:scatterStyle val="lineMarker"/>
        <c:varyColors val="0"/>
        <c:ser>
          <c:idx val="3"/>
          <c:order val="3"/>
          <c:marker>
            <c:symbol val="none"/>
          </c:marker>
          <c:errBars>
            <c:errDir val="y"/>
            <c:errBarType val="both"/>
            <c:errValType val="fixedVal"/>
            <c:noEndCap val="1"/>
            <c:val val="1"/>
            <c:spPr>
              <a:ln w="38100">
                <a:solidFill>
                  <a:srgbClr val="C00000"/>
                </a:solidFill>
              </a:ln>
            </c:spPr>
          </c:errBars>
          <c:xVal>
            <c:numRef>
              <c:f>Chart!$B$8</c:f>
              <c:numCache>
                <c:formatCode>0%</c:formatCode>
                <c:ptCount val="1"/>
                <c:pt idx="0">
                  <c:v>0.45</c:v>
                </c:pt>
              </c:numCache>
            </c:numRef>
          </c:xVal>
          <c:yVal>
            <c:numRef>
              <c:f>Chart!$B$9</c:f>
              <c:numCache>
                <c:formatCode>General</c:formatCode>
                <c:ptCount val="1"/>
                <c:pt idx="0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361-4DDB-B373-9F2B946BE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4718848"/>
        <c:axId val="674708480"/>
      </c:scatterChart>
      <c:catAx>
        <c:axId val="6733470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74706944"/>
        <c:crosses val="autoZero"/>
        <c:auto val="1"/>
        <c:lblAlgn val="ctr"/>
        <c:lblOffset val="100"/>
        <c:noMultiLvlLbl val="0"/>
      </c:catAx>
      <c:valAx>
        <c:axId val="674706944"/>
        <c:scaling>
          <c:orientation val="minMax"/>
        </c:scaling>
        <c:delete val="0"/>
        <c:axPos val="b"/>
        <c:numFmt formatCode="0%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n-US"/>
          </a:p>
        </c:txPr>
        <c:crossAx val="673347072"/>
        <c:crosses val="autoZero"/>
        <c:crossBetween val="between"/>
      </c:valAx>
      <c:valAx>
        <c:axId val="674708480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674718848"/>
        <c:crosses val="max"/>
        <c:crossBetween val="midCat"/>
      </c:valAx>
      <c:valAx>
        <c:axId val="67471884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674708480"/>
        <c:crosses val="autoZero"/>
        <c:crossBetween val="midCat"/>
      </c:valAx>
      <c:spPr>
        <a:solidFill>
          <a:schemeClr val="tx2">
            <a:lumMod val="40000"/>
            <a:lumOff val="60000"/>
          </a:schemeClr>
        </a:solidFill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94139224310714"/>
          <c:y val="0.17514999811856435"/>
          <c:w val="0.58414563965373201"/>
          <c:h val="0.6418806079472624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A938-4FC0-90B5-012B61DF5E74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A938-4FC0-90B5-012B61DF5E74}"/>
              </c:ext>
            </c:extLst>
          </c:dPt>
          <c:dPt>
            <c:idx val="2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A938-4FC0-90B5-012B61DF5E74}"/>
              </c:ext>
            </c:extLst>
          </c:dPt>
          <c:dLbls>
            <c:dLbl>
              <c:idx val="2"/>
              <c:spPr/>
              <c:txPr>
                <a:bodyPr/>
                <a:lstStyle/>
                <a:p>
                  <a:pPr>
                    <a:defRPr sz="100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A938-4FC0-90B5-012B61DF5E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Calc!$B$50:$B$52</c:f>
              <c:strCache>
                <c:ptCount val="3"/>
                <c:pt idx="0">
                  <c:v>Youtube</c:v>
                </c:pt>
                <c:pt idx="1">
                  <c:v>FB</c:v>
                </c:pt>
                <c:pt idx="2">
                  <c:v>Pinterest</c:v>
                </c:pt>
              </c:strCache>
            </c:strRef>
          </c:cat>
          <c:val>
            <c:numRef>
              <c:f>Calc!$D$50:$D$52</c:f>
              <c:numCache>
                <c:formatCode>0%</c:formatCode>
                <c:ptCount val="3"/>
                <c:pt idx="0">
                  <c:v>0.4</c:v>
                </c:pt>
                <c:pt idx="1">
                  <c:v>0.35</c:v>
                </c:pt>
                <c:pt idx="2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938-4FC0-90B5-012B61DF5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12378115661149919"/>
          <c:y val="0.78502769545631956"/>
          <c:w val="0.83650756794709991"/>
          <c:h val="0.14017762314594395"/>
        </c:manualLayout>
      </c:layout>
      <c:overlay val="0"/>
      <c:txPr>
        <a:bodyPr/>
        <a:lstStyle/>
        <a:p>
          <a:pPr>
            <a:defRPr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797788460810311E-2"/>
          <c:y val="0.21052631578947367"/>
          <c:w val="0.82824049628140051"/>
          <c:h val="0.50804696781323389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chemeClr val="bg1"/>
            </a:solidFill>
            <a:ln>
              <a:noFill/>
            </a:ln>
          </c:spPr>
          <c:invertIfNegative val="0"/>
          <c:cat>
            <c:numRef>
              <c:f>Chart!$B$25</c:f>
              <c:numCache>
                <c:formatCode>General</c:formatCode>
                <c:ptCount val="1"/>
                <c:pt idx="0">
                  <c:v>2</c:v>
                </c:pt>
              </c:numCache>
            </c:numRef>
          </c:cat>
          <c:val>
            <c:numRef>
              <c:f>Chart!$B$28:$B$30</c:f>
              <c:numCache>
                <c:formatCode>0</c:formatCode>
                <c:ptCount val="3"/>
                <c:pt idx="0">
                  <c:v>0</c:v>
                </c:pt>
                <c:pt idx="1">
                  <c:v>285.93000000000006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CE-49C1-81EE-D36B32DBF577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6CE-49C1-81EE-D36B32DBF577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6CE-49C1-81EE-D36B32DBF577}"/>
              </c:ext>
            </c:extLst>
          </c:dPt>
          <c:cat>
            <c:numRef>
              <c:f>Chart!$B$25</c:f>
              <c:numCache>
                <c:formatCode>General</c:formatCode>
                <c:ptCount val="1"/>
                <c:pt idx="0">
                  <c:v>2</c:v>
                </c:pt>
              </c:numCache>
            </c:numRef>
          </c:cat>
          <c:val>
            <c:numRef>
              <c:f>Chart!$C$28:$C$30</c:f>
              <c:numCache>
                <c:formatCode>0</c:formatCode>
                <c:ptCount val="3"/>
                <c:pt idx="0">
                  <c:v>100</c:v>
                </c:pt>
                <c:pt idx="1">
                  <c:v>0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CE-49C1-81EE-D36B32DBF577}"/>
            </c:ext>
          </c:extLst>
        </c:ser>
        <c:ser>
          <c:idx val="2"/>
          <c:order val="2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numRef>
              <c:f>Chart!$B$25</c:f>
              <c:numCache>
                <c:formatCode>General</c:formatCode>
                <c:ptCount val="1"/>
                <c:pt idx="0">
                  <c:v>2</c:v>
                </c:pt>
              </c:numCache>
            </c:numRef>
          </c:cat>
          <c:val>
            <c:numRef>
              <c:f>Chart!$D$28:$D$30</c:f>
              <c:numCache>
                <c:formatCode>0</c:formatCode>
                <c:ptCount val="3"/>
                <c:pt idx="0">
                  <c:v>100</c:v>
                </c:pt>
                <c:pt idx="1">
                  <c:v>0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CE-49C1-81EE-D36B32DBF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73347072"/>
        <c:axId val="674706944"/>
      </c:barChart>
      <c:scatterChart>
        <c:scatterStyle val="lineMarker"/>
        <c:varyColors val="0"/>
        <c:ser>
          <c:idx val="3"/>
          <c:order val="3"/>
          <c:marker>
            <c:symbol val="none"/>
          </c:marker>
          <c:errBars>
            <c:errDir val="y"/>
            <c:errBarType val="both"/>
            <c:errValType val="fixedVal"/>
            <c:noEndCap val="1"/>
            <c:val val="1"/>
            <c:spPr>
              <a:ln w="38100">
                <a:solidFill>
                  <a:srgbClr val="C00000"/>
                </a:solidFill>
              </a:ln>
            </c:spPr>
          </c:errBars>
          <c:xVal>
            <c:numRef>
              <c:f>Chart!$B$24</c:f>
              <c:numCache>
                <c:formatCode>_-* #,##0_-;\-* #,##0_-;_-* "-"??_-;_-@_-</c:formatCode>
                <c:ptCount val="1"/>
                <c:pt idx="0">
                  <c:v>300</c:v>
                </c:pt>
              </c:numCache>
            </c:numRef>
          </c:xVal>
          <c:yVal>
            <c:numRef>
              <c:f>Chart!$B$25</c:f>
              <c:numCache>
                <c:formatCode>General</c:formatCode>
                <c:ptCount val="1"/>
                <c:pt idx="0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6CE-49C1-81EE-D36B32DBF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4718848"/>
        <c:axId val="674708480"/>
      </c:scatterChart>
      <c:catAx>
        <c:axId val="6733470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74706944"/>
        <c:crosses val="autoZero"/>
        <c:auto val="1"/>
        <c:lblAlgn val="ctr"/>
        <c:lblOffset val="100"/>
        <c:noMultiLvlLbl val="0"/>
      </c:catAx>
      <c:valAx>
        <c:axId val="674706944"/>
        <c:scaling>
          <c:orientation val="minMax"/>
        </c:scaling>
        <c:delete val="0"/>
        <c:axPos val="b"/>
        <c:numFmt formatCode="0\ &quot;k&quot;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n-US"/>
          </a:p>
        </c:txPr>
        <c:crossAx val="673347072"/>
        <c:crosses val="autoZero"/>
        <c:crossBetween val="between"/>
      </c:valAx>
      <c:valAx>
        <c:axId val="674708480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674718848"/>
        <c:crosses val="max"/>
        <c:crossBetween val="midCat"/>
      </c:valAx>
      <c:valAx>
        <c:axId val="674718848"/>
        <c:scaling>
          <c:orientation val="minMax"/>
        </c:scaling>
        <c:delete val="1"/>
        <c:axPos val="b"/>
        <c:numFmt formatCode="_-* #,##0_-;\-* #,##0_-;_-* &quot;-&quot;??_-;_-@_-" sourceLinked="1"/>
        <c:majorTickMark val="out"/>
        <c:minorTickMark val="none"/>
        <c:tickLblPos val="nextTo"/>
        <c:crossAx val="674708480"/>
        <c:crosses val="autoZero"/>
        <c:crossBetween val="midCat"/>
      </c:valAx>
      <c:spPr>
        <a:solidFill>
          <a:schemeClr val="tx2">
            <a:lumMod val="40000"/>
            <a:lumOff val="60000"/>
          </a:schemeClr>
        </a:solidFill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Calc!$D$22:$I$22</c:f>
              <c:strCache>
                <c:ptCount val="6"/>
                <c:pt idx="0">
                  <c:v>Marketing</c:v>
                </c:pt>
                <c:pt idx="1">
                  <c:v>IT</c:v>
                </c:pt>
                <c:pt idx="2">
                  <c:v>Sales</c:v>
                </c:pt>
                <c:pt idx="3">
                  <c:v>Strategy</c:v>
                </c:pt>
                <c:pt idx="4">
                  <c:v>Finance</c:v>
                </c:pt>
                <c:pt idx="5">
                  <c:v>HR</c:v>
                </c:pt>
              </c:strCache>
            </c:strRef>
          </c:cat>
          <c:val>
            <c:numRef>
              <c:f>Calc!$D$23:$I$23</c:f>
              <c:numCache>
                <c:formatCode>0%</c:formatCode>
                <c:ptCount val="6"/>
                <c:pt idx="0">
                  <c:v>0.77999999999999992</c:v>
                </c:pt>
                <c:pt idx="1">
                  <c:v>0.96000000000000008</c:v>
                </c:pt>
                <c:pt idx="2">
                  <c:v>0.97</c:v>
                </c:pt>
                <c:pt idx="3">
                  <c:v>0.80999999999999994</c:v>
                </c:pt>
                <c:pt idx="4">
                  <c:v>0.83</c:v>
                </c:pt>
                <c:pt idx="5">
                  <c:v>0.98000000000000009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7A-484A-A867-693EEE59A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49290112"/>
        <c:axId val="249304960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Calc!$B$33</c:f>
              <c:numCache>
                <c:formatCode>General</c:formatCode>
                <c:ptCount val="1"/>
              </c:numCache>
            </c:numRef>
          </c:cat>
          <c:val>
            <c:numRef>
              <c:f>Calc!$D$29:$I$29</c:f>
              <c:numCache>
                <c:formatCode>0%</c:formatCode>
                <c:ptCount val="6"/>
                <c:pt idx="0">
                  <c:v>0.83</c:v>
                </c:pt>
                <c:pt idx="1">
                  <c:v>0.93</c:v>
                </c:pt>
                <c:pt idx="2">
                  <c:v>0.91</c:v>
                </c:pt>
                <c:pt idx="3">
                  <c:v>0.85</c:v>
                </c:pt>
                <c:pt idx="4">
                  <c:v>0.87</c:v>
                </c:pt>
                <c:pt idx="5">
                  <c:v>0.93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7A-484A-A867-693EEE59A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290112"/>
        <c:axId val="249304960"/>
      </c:lineChart>
      <c:catAx>
        <c:axId val="249290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n-US"/>
          </a:p>
        </c:txPr>
        <c:crossAx val="249304960"/>
        <c:crosses val="autoZero"/>
        <c:auto val="1"/>
        <c:lblAlgn val="ctr"/>
        <c:lblOffset val="100"/>
        <c:noMultiLvlLbl val="0"/>
      </c:catAx>
      <c:valAx>
        <c:axId val="24930496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24929011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Calc!$D$22:$I$22</c:f>
              <c:strCache>
                <c:ptCount val="6"/>
                <c:pt idx="0">
                  <c:v>Marketing</c:v>
                </c:pt>
                <c:pt idx="1">
                  <c:v>IT</c:v>
                </c:pt>
                <c:pt idx="2">
                  <c:v>Sales</c:v>
                </c:pt>
                <c:pt idx="3">
                  <c:v>Strategy</c:v>
                </c:pt>
                <c:pt idx="4">
                  <c:v>Finance</c:v>
                </c:pt>
                <c:pt idx="5">
                  <c:v>HR</c:v>
                </c:pt>
              </c:strCache>
            </c:strRef>
          </c:cat>
          <c:val>
            <c:numRef>
              <c:f>Calc!$D$24:$I$24</c:f>
              <c:numCache>
                <c:formatCode>0%</c:formatCode>
                <c:ptCount val="6"/>
                <c:pt idx="0">
                  <c:v>0.83000000000000007</c:v>
                </c:pt>
                <c:pt idx="1">
                  <c:v>0.98</c:v>
                </c:pt>
                <c:pt idx="2">
                  <c:v>0.80999999999999994</c:v>
                </c:pt>
                <c:pt idx="3">
                  <c:v>0.87</c:v>
                </c:pt>
                <c:pt idx="4">
                  <c:v>0.89999999999999991</c:v>
                </c:pt>
                <c:pt idx="5">
                  <c:v>0.94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6B-4247-A28B-4B462EACBC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49290112"/>
        <c:axId val="249304960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Calc!$B$33</c:f>
              <c:numCache>
                <c:formatCode>General</c:formatCode>
                <c:ptCount val="1"/>
              </c:numCache>
            </c:numRef>
          </c:cat>
          <c:val>
            <c:numRef>
              <c:f>Calc!$D$30:$I$30</c:f>
              <c:numCache>
                <c:formatCode>0%</c:formatCode>
                <c:ptCount val="6"/>
                <c:pt idx="0">
                  <c:v>0.81</c:v>
                </c:pt>
                <c:pt idx="1">
                  <c:v>0.95</c:v>
                </c:pt>
                <c:pt idx="2">
                  <c:v>0.86</c:v>
                </c:pt>
                <c:pt idx="3">
                  <c:v>0.92</c:v>
                </c:pt>
                <c:pt idx="4">
                  <c:v>0.95</c:v>
                </c:pt>
                <c:pt idx="5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6B-4247-A28B-4B462EACBC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290112"/>
        <c:axId val="249304960"/>
      </c:lineChart>
      <c:catAx>
        <c:axId val="249290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n-US"/>
          </a:p>
        </c:txPr>
        <c:crossAx val="249304960"/>
        <c:crosses val="autoZero"/>
        <c:auto val="1"/>
        <c:lblAlgn val="ctr"/>
        <c:lblOffset val="100"/>
        <c:noMultiLvlLbl val="0"/>
      </c:catAx>
      <c:valAx>
        <c:axId val="24930496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24929011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Calc!$D$22:$I$22</c:f>
              <c:strCache>
                <c:ptCount val="6"/>
                <c:pt idx="0">
                  <c:v>Marketing</c:v>
                </c:pt>
                <c:pt idx="1">
                  <c:v>IT</c:v>
                </c:pt>
                <c:pt idx="2">
                  <c:v>Sales</c:v>
                </c:pt>
                <c:pt idx="3">
                  <c:v>Strategy</c:v>
                </c:pt>
                <c:pt idx="4">
                  <c:v>Finance</c:v>
                </c:pt>
                <c:pt idx="5">
                  <c:v>HR</c:v>
                </c:pt>
              </c:strCache>
            </c:strRef>
          </c:cat>
          <c:val>
            <c:numRef>
              <c:f>Calc!$D$25:$I$25</c:f>
              <c:numCache>
                <c:formatCode>0%</c:formatCode>
                <c:ptCount val="6"/>
                <c:pt idx="0">
                  <c:v>0.78999999999999992</c:v>
                </c:pt>
                <c:pt idx="1">
                  <c:v>0.94</c:v>
                </c:pt>
                <c:pt idx="2">
                  <c:v>0.91</c:v>
                </c:pt>
                <c:pt idx="3">
                  <c:v>0.94000000000000006</c:v>
                </c:pt>
                <c:pt idx="4">
                  <c:v>0.92</c:v>
                </c:pt>
                <c:pt idx="5">
                  <c:v>0.92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AB-48AE-A5E4-DEE227C62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49290112"/>
        <c:axId val="249304960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Calc!$B$33</c:f>
              <c:numCache>
                <c:formatCode>General</c:formatCode>
                <c:ptCount val="1"/>
              </c:numCache>
            </c:numRef>
          </c:cat>
          <c:val>
            <c:numRef>
              <c:f>Calc!$D$31:$I$31</c:f>
              <c:numCache>
                <c:formatCode>0%</c:formatCode>
                <c:ptCount val="6"/>
                <c:pt idx="0">
                  <c:v>0.82</c:v>
                </c:pt>
                <c:pt idx="1">
                  <c:v>0.95</c:v>
                </c:pt>
                <c:pt idx="2">
                  <c:v>0.93</c:v>
                </c:pt>
                <c:pt idx="3">
                  <c:v>0.92</c:v>
                </c:pt>
                <c:pt idx="4">
                  <c:v>0.87</c:v>
                </c:pt>
                <c:pt idx="5">
                  <c:v>0.94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AB-48AE-A5E4-DEE227C62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290112"/>
        <c:axId val="249304960"/>
      </c:lineChart>
      <c:catAx>
        <c:axId val="249290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n-US"/>
          </a:p>
        </c:txPr>
        <c:crossAx val="249304960"/>
        <c:crosses val="autoZero"/>
        <c:auto val="1"/>
        <c:lblAlgn val="ctr"/>
        <c:lblOffset val="100"/>
        <c:noMultiLvlLbl val="0"/>
      </c:catAx>
      <c:valAx>
        <c:axId val="24930496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24929011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Calc!$D$22:$I$22</c:f>
              <c:strCache>
                <c:ptCount val="6"/>
                <c:pt idx="0">
                  <c:v>Marketing</c:v>
                </c:pt>
                <c:pt idx="1">
                  <c:v>IT</c:v>
                </c:pt>
                <c:pt idx="2">
                  <c:v>Sales</c:v>
                </c:pt>
                <c:pt idx="3">
                  <c:v>Strategy</c:v>
                </c:pt>
                <c:pt idx="4">
                  <c:v>Finance</c:v>
                </c:pt>
                <c:pt idx="5">
                  <c:v>HR</c:v>
                </c:pt>
              </c:strCache>
            </c:strRef>
          </c:cat>
          <c:val>
            <c:numRef>
              <c:f>Calc!$D$26:$I$26</c:f>
              <c:numCache>
                <c:formatCode>0%</c:formatCode>
                <c:ptCount val="6"/>
                <c:pt idx="0">
                  <c:v>0.85</c:v>
                </c:pt>
                <c:pt idx="1">
                  <c:v>0.8</c:v>
                </c:pt>
                <c:pt idx="2">
                  <c:v>0.99</c:v>
                </c:pt>
                <c:pt idx="3">
                  <c:v>0.82</c:v>
                </c:pt>
                <c:pt idx="4">
                  <c:v>0.89</c:v>
                </c:pt>
                <c:pt idx="5">
                  <c:v>0.87999999999999989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B2-49AB-B182-7B000C5CD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49290112"/>
        <c:axId val="249304960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Calc!$B$33</c:f>
              <c:numCache>
                <c:formatCode>General</c:formatCode>
                <c:ptCount val="1"/>
              </c:numCache>
            </c:numRef>
          </c:cat>
          <c:val>
            <c:numRef>
              <c:f>Calc!$D$32:$I$32</c:f>
              <c:numCache>
                <c:formatCode>0%</c:formatCode>
                <c:ptCount val="6"/>
                <c:pt idx="0">
                  <c:v>0.82</c:v>
                </c:pt>
                <c:pt idx="1">
                  <c:v>0.81</c:v>
                </c:pt>
                <c:pt idx="2">
                  <c:v>0.95</c:v>
                </c:pt>
                <c:pt idx="3">
                  <c:v>0.85</c:v>
                </c:pt>
                <c:pt idx="4">
                  <c:v>0.89</c:v>
                </c:pt>
                <c:pt idx="5">
                  <c:v>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B2-49AB-B182-7B000C5CD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290112"/>
        <c:axId val="249304960"/>
      </c:lineChart>
      <c:catAx>
        <c:axId val="249290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n-US"/>
          </a:p>
        </c:txPr>
        <c:crossAx val="249304960"/>
        <c:crosses val="autoZero"/>
        <c:auto val="1"/>
        <c:lblAlgn val="ctr"/>
        <c:lblOffset val="100"/>
        <c:noMultiLvlLbl val="0"/>
      </c:catAx>
      <c:valAx>
        <c:axId val="24930496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24929011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</c:spPr>
            <c:extLst>
              <c:ext xmlns:c16="http://schemas.microsoft.com/office/drawing/2014/chart" uri="{C3380CC4-5D6E-409C-BE32-E72D297353CC}">
                <c16:uniqueId val="{00000001-940C-4F6D-A768-CE47506D44FC}"/>
              </c:ext>
            </c:extLst>
          </c:dPt>
          <c:dPt>
            <c:idx val="1"/>
            <c:invertIfNegative val="0"/>
            <c:bubble3D val="0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</c:spPr>
            <c:extLst>
              <c:ext xmlns:c16="http://schemas.microsoft.com/office/drawing/2014/chart" uri="{C3380CC4-5D6E-409C-BE32-E72D297353CC}">
                <c16:uniqueId val="{00000003-940C-4F6D-A768-CE47506D44FC}"/>
              </c:ext>
            </c:extLst>
          </c:dPt>
          <c:dPt>
            <c:idx val="2"/>
            <c:invertIfNegative val="0"/>
            <c:bubble3D val="0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</c:spPr>
            <c:extLst>
              <c:ext xmlns:c16="http://schemas.microsoft.com/office/drawing/2014/chart" uri="{C3380CC4-5D6E-409C-BE32-E72D297353CC}">
                <c16:uniqueId val="{00000005-940C-4F6D-A768-CE47506D44FC}"/>
              </c:ext>
            </c:extLst>
          </c:dPt>
          <c:dPt>
            <c:idx val="3"/>
            <c:invertIfNegative val="0"/>
            <c:bubble3D val="0"/>
            <c:spPr>
              <a:blipFill>
                <a:blip xmlns:r="http://schemas.openxmlformats.org/officeDocument/2006/relationships" r:embed="rId4"/>
                <a:stretch>
                  <a:fillRect/>
                </a:stretch>
              </a:blipFill>
            </c:spPr>
            <c:extLst>
              <c:ext xmlns:c16="http://schemas.microsoft.com/office/drawing/2014/chart" uri="{C3380CC4-5D6E-409C-BE32-E72D297353CC}">
                <c16:uniqueId val="{00000007-940C-4F6D-A768-CE47506D44F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Calc!$C$9:$C$12</c:f>
              <c:strCache>
                <c:ptCount val="4"/>
                <c:pt idx="0">
                  <c:v>NSW</c:v>
                </c:pt>
                <c:pt idx="1">
                  <c:v>QLD</c:v>
                </c:pt>
                <c:pt idx="2">
                  <c:v>TAS</c:v>
                </c:pt>
                <c:pt idx="3">
                  <c:v>VIC</c:v>
                </c:pt>
              </c:strCache>
            </c:strRef>
          </c:cat>
          <c:val>
            <c:numRef>
              <c:f>Calc!$D$9:$D$12</c:f>
              <c:numCache>
                <c:formatCode>0.0\ "k"</c:formatCode>
                <c:ptCount val="4"/>
                <c:pt idx="0">
                  <c:v>48.6</c:v>
                </c:pt>
                <c:pt idx="1">
                  <c:v>12.15</c:v>
                </c:pt>
                <c:pt idx="2">
                  <c:v>16.2</c:v>
                </c:pt>
                <c:pt idx="3">
                  <c:v>4.05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40C-4F6D-A768-CE47506D44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axId val="223412992"/>
        <c:axId val="223414912"/>
      </c:barChart>
      <c:catAx>
        <c:axId val="2234129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n-US"/>
          </a:p>
        </c:txPr>
        <c:crossAx val="223414912"/>
        <c:crosses val="autoZero"/>
        <c:auto val="1"/>
        <c:lblAlgn val="ctr"/>
        <c:lblOffset val="100"/>
        <c:noMultiLvlLbl val="0"/>
      </c:catAx>
      <c:valAx>
        <c:axId val="223414912"/>
        <c:scaling>
          <c:orientation val="minMax"/>
        </c:scaling>
        <c:delete val="1"/>
        <c:axPos val="l"/>
        <c:numFmt formatCode="0.0\ &quot;k&quot;" sourceLinked="1"/>
        <c:majorTickMark val="out"/>
        <c:minorTickMark val="none"/>
        <c:tickLblPos val="nextTo"/>
        <c:crossAx val="22341299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</c:spPr>
            <c:extLst>
              <c:ext xmlns:c16="http://schemas.microsoft.com/office/drawing/2014/chart" uri="{C3380CC4-5D6E-409C-BE32-E72D297353CC}">
                <c16:uniqueId val="{00000001-3427-481B-8AE6-159CB274FAF6}"/>
              </c:ext>
            </c:extLst>
          </c:dPt>
          <c:dPt>
            <c:idx val="1"/>
            <c:invertIfNegative val="0"/>
            <c:bubble3D val="0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</c:spPr>
            <c:extLst>
              <c:ext xmlns:c16="http://schemas.microsoft.com/office/drawing/2014/chart" uri="{C3380CC4-5D6E-409C-BE32-E72D297353CC}">
                <c16:uniqueId val="{00000003-3427-481B-8AE6-159CB274FAF6}"/>
              </c:ext>
            </c:extLst>
          </c:dPt>
          <c:dPt>
            <c:idx val="2"/>
            <c:invertIfNegative val="0"/>
            <c:bubble3D val="0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</c:spPr>
            <c:extLst>
              <c:ext xmlns:c16="http://schemas.microsoft.com/office/drawing/2014/chart" uri="{C3380CC4-5D6E-409C-BE32-E72D297353CC}">
                <c16:uniqueId val="{00000005-3427-481B-8AE6-159CB274FAF6}"/>
              </c:ext>
            </c:extLst>
          </c:dPt>
          <c:dPt>
            <c:idx val="3"/>
            <c:invertIfNegative val="0"/>
            <c:bubble3D val="0"/>
            <c:spPr>
              <a:blipFill>
                <a:blip xmlns:r="http://schemas.openxmlformats.org/officeDocument/2006/relationships" r:embed="rId4"/>
                <a:stretch>
                  <a:fillRect/>
                </a:stretch>
              </a:blipFill>
            </c:spPr>
            <c:extLst>
              <c:ext xmlns:c16="http://schemas.microsoft.com/office/drawing/2014/chart" uri="{C3380CC4-5D6E-409C-BE32-E72D297353CC}">
                <c16:uniqueId val="{00000007-3427-481B-8AE6-159CB274FAF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Calc!$C$9:$C$12</c:f>
              <c:strCache>
                <c:ptCount val="4"/>
                <c:pt idx="0">
                  <c:v>NSW</c:v>
                </c:pt>
                <c:pt idx="1">
                  <c:v>QLD</c:v>
                </c:pt>
                <c:pt idx="2">
                  <c:v>TAS</c:v>
                </c:pt>
                <c:pt idx="3">
                  <c:v>VIC</c:v>
                </c:pt>
              </c:strCache>
            </c:strRef>
          </c:cat>
          <c:val>
            <c:numRef>
              <c:f>Calc!$E$9:$E$12</c:f>
              <c:numCache>
                <c:formatCode>0.0\ "k"</c:formatCode>
                <c:ptCount val="4"/>
                <c:pt idx="0">
                  <c:v>58.32</c:v>
                </c:pt>
                <c:pt idx="1">
                  <c:v>44.550000000000004</c:v>
                </c:pt>
                <c:pt idx="2">
                  <c:v>72.900000000000006</c:v>
                </c:pt>
                <c:pt idx="3">
                  <c:v>17.82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427-481B-8AE6-159CB274F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axId val="228875648"/>
        <c:axId val="228881536"/>
      </c:barChart>
      <c:catAx>
        <c:axId val="2288756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n-US"/>
          </a:p>
        </c:txPr>
        <c:crossAx val="228881536"/>
        <c:crosses val="autoZero"/>
        <c:auto val="1"/>
        <c:lblAlgn val="ctr"/>
        <c:lblOffset val="100"/>
        <c:noMultiLvlLbl val="0"/>
      </c:catAx>
      <c:valAx>
        <c:axId val="228881536"/>
        <c:scaling>
          <c:orientation val="minMax"/>
        </c:scaling>
        <c:delete val="1"/>
        <c:axPos val="l"/>
        <c:numFmt formatCode="0.0\ &quot;k&quot;" sourceLinked="1"/>
        <c:majorTickMark val="out"/>
        <c:minorTickMark val="none"/>
        <c:tickLblPos val="nextTo"/>
        <c:crossAx val="22887564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</c:spPr>
            <c:extLst>
              <c:ext xmlns:c16="http://schemas.microsoft.com/office/drawing/2014/chart" uri="{C3380CC4-5D6E-409C-BE32-E72D297353CC}">
                <c16:uniqueId val="{00000001-2077-49EE-923B-A18927C2993F}"/>
              </c:ext>
            </c:extLst>
          </c:dPt>
          <c:dPt>
            <c:idx val="1"/>
            <c:invertIfNegative val="0"/>
            <c:bubble3D val="0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</c:spPr>
            <c:extLst>
              <c:ext xmlns:c16="http://schemas.microsoft.com/office/drawing/2014/chart" uri="{C3380CC4-5D6E-409C-BE32-E72D297353CC}">
                <c16:uniqueId val="{00000003-2077-49EE-923B-A18927C2993F}"/>
              </c:ext>
            </c:extLst>
          </c:dPt>
          <c:dPt>
            <c:idx val="2"/>
            <c:invertIfNegative val="0"/>
            <c:bubble3D val="0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</c:spPr>
            <c:extLst>
              <c:ext xmlns:c16="http://schemas.microsoft.com/office/drawing/2014/chart" uri="{C3380CC4-5D6E-409C-BE32-E72D297353CC}">
                <c16:uniqueId val="{00000005-2077-49EE-923B-A18927C2993F}"/>
              </c:ext>
            </c:extLst>
          </c:dPt>
          <c:dPt>
            <c:idx val="3"/>
            <c:invertIfNegative val="0"/>
            <c:bubble3D val="0"/>
            <c:spPr>
              <a:blipFill>
                <a:blip xmlns:r="http://schemas.openxmlformats.org/officeDocument/2006/relationships" r:embed="rId4"/>
                <a:stretch>
                  <a:fillRect/>
                </a:stretch>
              </a:blipFill>
            </c:spPr>
            <c:extLst>
              <c:ext xmlns:c16="http://schemas.microsoft.com/office/drawing/2014/chart" uri="{C3380CC4-5D6E-409C-BE32-E72D297353CC}">
                <c16:uniqueId val="{00000007-2077-49EE-923B-A18927C2993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Calc!$C$9:$C$12</c:f>
              <c:strCache>
                <c:ptCount val="4"/>
                <c:pt idx="0">
                  <c:v>NSW</c:v>
                </c:pt>
                <c:pt idx="1">
                  <c:v>QLD</c:v>
                </c:pt>
                <c:pt idx="2">
                  <c:v>TAS</c:v>
                </c:pt>
                <c:pt idx="3">
                  <c:v>VIC</c:v>
                </c:pt>
              </c:strCache>
            </c:strRef>
          </c:cat>
          <c:val>
            <c:numRef>
              <c:f>Calc!$F$9:$F$12</c:f>
              <c:numCache>
                <c:formatCode>0.0\ "k"</c:formatCode>
                <c:ptCount val="4"/>
                <c:pt idx="0">
                  <c:v>56.7</c:v>
                </c:pt>
                <c:pt idx="1">
                  <c:v>97.2</c:v>
                </c:pt>
                <c:pt idx="2">
                  <c:v>28.35</c:v>
                </c:pt>
                <c:pt idx="3">
                  <c:v>17.82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077-49EE-923B-A18927C29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axId val="233974400"/>
        <c:axId val="233997440"/>
      </c:barChart>
      <c:catAx>
        <c:axId val="2339744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n-US"/>
          </a:p>
        </c:txPr>
        <c:crossAx val="233997440"/>
        <c:crosses val="autoZero"/>
        <c:auto val="1"/>
        <c:lblAlgn val="ctr"/>
        <c:lblOffset val="100"/>
        <c:noMultiLvlLbl val="0"/>
      </c:catAx>
      <c:valAx>
        <c:axId val="233997440"/>
        <c:scaling>
          <c:orientation val="minMax"/>
        </c:scaling>
        <c:delete val="1"/>
        <c:axPos val="l"/>
        <c:numFmt formatCode="0.0\ &quot;k&quot;" sourceLinked="1"/>
        <c:majorTickMark val="out"/>
        <c:minorTickMark val="none"/>
        <c:tickLblPos val="nextTo"/>
        <c:crossAx val="23397440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2.2992924026388598E-2"/>
          <c:w val="0.962086715718668"/>
          <c:h val="0.89583619581109408"/>
        </c:manualLayout>
      </c:layout>
      <c:barChart>
        <c:barDir val="bar"/>
        <c:grouping val="clustered"/>
        <c:varyColors val="0"/>
        <c:ser>
          <c:idx val="0"/>
          <c:order val="0"/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</c:spPr>
          <c:invertIfNegative val="0"/>
          <c:pictureOptions>
            <c:pictureFormat val="stretch"/>
          </c:pictureOptions>
          <c:dPt>
            <c:idx val="0"/>
            <c:invertIfNegative val="0"/>
            <c:bubble3D val="0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</c:spPr>
            <c:extLst>
              <c:ext xmlns:c16="http://schemas.microsoft.com/office/drawing/2014/chart" uri="{C3380CC4-5D6E-409C-BE32-E72D297353CC}">
                <c16:uniqueId val="{00000001-CAD7-4D34-93DC-BBC6BB4F7FF5}"/>
              </c:ext>
            </c:extLst>
          </c:dPt>
          <c:dPt>
            <c:idx val="1"/>
            <c:invertIfNegative val="0"/>
            <c:bubble3D val="0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</c:spPr>
            <c:extLst>
              <c:ext xmlns:c16="http://schemas.microsoft.com/office/drawing/2014/chart" uri="{C3380CC4-5D6E-409C-BE32-E72D297353CC}">
                <c16:uniqueId val="{00000003-CAD7-4D34-93DC-BBC6BB4F7FF5}"/>
              </c:ext>
            </c:extLst>
          </c:dPt>
          <c:dPt>
            <c:idx val="2"/>
            <c:invertIfNegative val="0"/>
            <c:bubble3D val="0"/>
            <c:spPr>
              <a:blipFill>
                <a:blip xmlns:r="http://schemas.openxmlformats.org/officeDocument/2006/relationships" r:embed="rId4"/>
                <a:stretch>
                  <a:fillRect/>
                </a:stretch>
              </a:blipFill>
            </c:spPr>
            <c:extLst>
              <c:ext xmlns:c16="http://schemas.microsoft.com/office/drawing/2014/chart" uri="{C3380CC4-5D6E-409C-BE32-E72D297353CC}">
                <c16:uniqueId val="{00000005-CAD7-4D34-93DC-BBC6BB4F7FF5}"/>
              </c:ext>
            </c:extLst>
          </c:dPt>
          <c:dPt>
            <c:idx val="3"/>
            <c:invertIfNegative val="0"/>
            <c:bubble3D val="0"/>
            <c:spPr>
              <a:blipFill>
                <a:blip xmlns:r="http://schemas.openxmlformats.org/officeDocument/2006/relationships" r:embed="rId5"/>
                <a:stretch>
                  <a:fillRect/>
                </a:stretch>
              </a:blip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CAD7-4D34-93DC-BBC6BB4F7FF5}"/>
              </c:ext>
            </c:extLst>
          </c:dPt>
          <c:dLbls>
            <c:dLbl>
              <c:idx val="3"/>
              <c:numFmt formatCode="#,##0&quot; k&quot;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CAD7-4D34-93DC-BBC6BB4F7FF5}"/>
                </c:ext>
              </c:extLst>
            </c:dLbl>
            <c:numFmt formatCode="#,##0&quot; k&quot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Calc!$C$2:$C$5</c:f>
              <c:strCache>
                <c:ptCount val="4"/>
                <c:pt idx="0">
                  <c:v>NSW</c:v>
                </c:pt>
                <c:pt idx="1">
                  <c:v>QLD</c:v>
                </c:pt>
                <c:pt idx="2">
                  <c:v>TAS</c:v>
                </c:pt>
                <c:pt idx="3">
                  <c:v>VIC</c:v>
                </c:pt>
              </c:strCache>
            </c:strRef>
          </c:cat>
          <c:val>
            <c:numRef>
              <c:f>Calc!$G$2:$G$5</c:f>
              <c:numCache>
                <c:formatCode>General</c:formatCode>
                <c:ptCount val="4"/>
                <c:pt idx="0">
                  <c:v>24.3</c:v>
                </c:pt>
                <c:pt idx="1">
                  <c:v>20.655000000000001</c:v>
                </c:pt>
                <c:pt idx="2">
                  <c:v>14.58</c:v>
                </c:pt>
                <c:pt idx="3">
                  <c:v>8.5050000000000008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AD7-4D34-93DC-BBC6BB4F7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85"/>
        <c:axId val="236064128"/>
        <c:axId val="236406272"/>
      </c:barChart>
      <c:catAx>
        <c:axId val="236064128"/>
        <c:scaling>
          <c:orientation val="maxMin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n-US"/>
          </a:p>
        </c:txPr>
        <c:crossAx val="236406272"/>
        <c:crosses val="autoZero"/>
        <c:auto val="1"/>
        <c:lblAlgn val="ctr"/>
        <c:lblOffset val="100"/>
        <c:noMultiLvlLbl val="0"/>
      </c:catAx>
      <c:valAx>
        <c:axId val="236406272"/>
        <c:scaling>
          <c:orientation val="maxMin"/>
        </c:scaling>
        <c:delete val="1"/>
        <c:axPos val="t"/>
        <c:numFmt formatCode="General" sourceLinked="1"/>
        <c:majorTickMark val="out"/>
        <c:minorTickMark val="none"/>
        <c:tickLblPos val="nextTo"/>
        <c:crossAx val="236064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2.2992924026388598E-2"/>
          <c:w val="0.962086715718668"/>
          <c:h val="0.89583619581109408"/>
        </c:manualLayout>
      </c:layout>
      <c:barChart>
        <c:barDir val="bar"/>
        <c:grouping val="clustered"/>
        <c:varyColors val="0"/>
        <c:ser>
          <c:idx val="0"/>
          <c:order val="0"/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</c:spPr>
          <c:invertIfNegative val="0"/>
          <c:pictureOptions>
            <c:pictureFormat val="stretch"/>
          </c:pictureOptions>
          <c:dPt>
            <c:idx val="0"/>
            <c:invertIfNegative val="0"/>
            <c:bubble3D val="0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</c:spPr>
            <c:extLst>
              <c:ext xmlns:c16="http://schemas.microsoft.com/office/drawing/2014/chart" uri="{C3380CC4-5D6E-409C-BE32-E72D297353CC}">
                <c16:uniqueId val="{00000001-AE26-4760-B65E-90C864C8FA02}"/>
              </c:ext>
            </c:extLst>
          </c:dPt>
          <c:dPt>
            <c:idx val="1"/>
            <c:invertIfNegative val="0"/>
            <c:bubble3D val="0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</c:spPr>
            <c:extLst>
              <c:ext xmlns:c16="http://schemas.microsoft.com/office/drawing/2014/chart" uri="{C3380CC4-5D6E-409C-BE32-E72D297353CC}">
                <c16:uniqueId val="{00000003-AE26-4760-B65E-90C864C8FA02}"/>
              </c:ext>
            </c:extLst>
          </c:dPt>
          <c:dPt>
            <c:idx val="2"/>
            <c:invertIfNegative val="0"/>
            <c:bubble3D val="0"/>
            <c:spPr>
              <a:blipFill>
                <a:blip xmlns:r="http://schemas.openxmlformats.org/officeDocument/2006/relationships" r:embed="rId4"/>
                <a:stretch>
                  <a:fillRect/>
                </a:stretch>
              </a:blipFill>
            </c:spPr>
            <c:extLst>
              <c:ext xmlns:c16="http://schemas.microsoft.com/office/drawing/2014/chart" uri="{C3380CC4-5D6E-409C-BE32-E72D297353CC}">
                <c16:uniqueId val="{00000005-AE26-4760-B65E-90C864C8FA02}"/>
              </c:ext>
            </c:extLst>
          </c:dPt>
          <c:dPt>
            <c:idx val="3"/>
            <c:invertIfNegative val="0"/>
            <c:bubble3D val="0"/>
            <c:spPr>
              <a:blipFill>
                <a:blip xmlns:r="http://schemas.openxmlformats.org/officeDocument/2006/relationships" r:embed="rId5"/>
                <a:stretch>
                  <a:fillRect/>
                </a:stretch>
              </a:blip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E26-4760-B65E-90C864C8FA02}"/>
              </c:ext>
            </c:extLst>
          </c:dPt>
          <c:dLbls>
            <c:dLbl>
              <c:idx val="3"/>
              <c:numFmt formatCode="#,##0\ &quot;k&quot;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AE26-4760-B65E-90C864C8FA02}"/>
                </c:ext>
              </c:extLst>
            </c:dLbl>
            <c:numFmt formatCode="#,##0\ &quot;k&quot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Calc!$C$2:$C$5</c:f>
              <c:strCache>
                <c:ptCount val="4"/>
                <c:pt idx="0">
                  <c:v>NSW</c:v>
                </c:pt>
                <c:pt idx="1">
                  <c:v>QLD</c:v>
                </c:pt>
                <c:pt idx="2">
                  <c:v>TAS</c:v>
                </c:pt>
                <c:pt idx="3">
                  <c:v>VIC</c:v>
                </c:pt>
              </c:strCache>
            </c:strRef>
          </c:cat>
          <c:val>
            <c:numRef>
              <c:f>Calc!$H$2:$H$5</c:f>
              <c:numCache>
                <c:formatCode>General</c:formatCode>
                <c:ptCount val="4"/>
                <c:pt idx="0">
                  <c:v>18.225000000000001</c:v>
                </c:pt>
                <c:pt idx="1">
                  <c:v>10.935</c:v>
                </c:pt>
                <c:pt idx="2">
                  <c:v>7.29</c:v>
                </c:pt>
                <c:pt idx="3">
                  <c:v>4.8600000000000003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E26-4760-B65E-90C864C8F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85"/>
        <c:axId val="238097920"/>
        <c:axId val="238099456"/>
      </c:barChart>
      <c:catAx>
        <c:axId val="238097920"/>
        <c:scaling>
          <c:orientation val="maxMin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n-US"/>
          </a:p>
        </c:txPr>
        <c:crossAx val="238099456"/>
        <c:crosses val="autoZero"/>
        <c:auto val="1"/>
        <c:lblAlgn val="ctr"/>
        <c:lblOffset val="100"/>
        <c:noMultiLvlLbl val="0"/>
      </c:catAx>
      <c:valAx>
        <c:axId val="238099456"/>
        <c:scaling>
          <c:orientation val="maxMin"/>
        </c:scaling>
        <c:delete val="1"/>
        <c:axPos val="t"/>
        <c:numFmt formatCode="General" sourceLinked="1"/>
        <c:majorTickMark val="out"/>
        <c:minorTickMark val="none"/>
        <c:tickLblPos val="nextTo"/>
        <c:crossAx val="238097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2.2992924026388598E-2"/>
          <c:w val="0.962086715718668"/>
          <c:h val="0.89583619581109408"/>
        </c:manualLayout>
      </c:layout>
      <c:barChart>
        <c:barDir val="bar"/>
        <c:grouping val="clustered"/>
        <c:varyColors val="0"/>
        <c:ser>
          <c:idx val="0"/>
          <c:order val="0"/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</c:spPr>
          <c:invertIfNegative val="0"/>
          <c:pictureOptions>
            <c:pictureFormat val="stretch"/>
          </c:pictureOptions>
          <c:dPt>
            <c:idx val="0"/>
            <c:invertIfNegative val="0"/>
            <c:bubble3D val="0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</c:spPr>
            <c:extLst>
              <c:ext xmlns:c16="http://schemas.microsoft.com/office/drawing/2014/chart" uri="{C3380CC4-5D6E-409C-BE32-E72D297353CC}">
                <c16:uniqueId val="{00000001-F915-4D6A-A8DC-BF78DC21E268}"/>
              </c:ext>
            </c:extLst>
          </c:dPt>
          <c:dPt>
            <c:idx val="1"/>
            <c:invertIfNegative val="0"/>
            <c:bubble3D val="0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</c:spPr>
            <c:extLst>
              <c:ext xmlns:c16="http://schemas.microsoft.com/office/drawing/2014/chart" uri="{C3380CC4-5D6E-409C-BE32-E72D297353CC}">
                <c16:uniqueId val="{00000003-F915-4D6A-A8DC-BF78DC21E268}"/>
              </c:ext>
            </c:extLst>
          </c:dPt>
          <c:dPt>
            <c:idx val="2"/>
            <c:invertIfNegative val="0"/>
            <c:bubble3D val="0"/>
            <c:spPr>
              <a:blipFill>
                <a:blip xmlns:r="http://schemas.openxmlformats.org/officeDocument/2006/relationships" r:embed="rId4"/>
                <a:stretch>
                  <a:fillRect/>
                </a:stretch>
              </a:blipFill>
            </c:spPr>
            <c:extLst>
              <c:ext xmlns:c16="http://schemas.microsoft.com/office/drawing/2014/chart" uri="{C3380CC4-5D6E-409C-BE32-E72D297353CC}">
                <c16:uniqueId val="{00000005-F915-4D6A-A8DC-BF78DC21E268}"/>
              </c:ext>
            </c:extLst>
          </c:dPt>
          <c:dPt>
            <c:idx val="3"/>
            <c:invertIfNegative val="0"/>
            <c:bubble3D val="0"/>
            <c:spPr>
              <a:blipFill>
                <a:blip xmlns:r="http://schemas.openxmlformats.org/officeDocument/2006/relationships" r:embed="rId5"/>
                <a:stretch>
                  <a:fillRect/>
                </a:stretch>
              </a:blip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F915-4D6A-A8DC-BF78DC21E268}"/>
              </c:ext>
            </c:extLst>
          </c:dPt>
          <c:dLbls>
            <c:dLbl>
              <c:idx val="3"/>
              <c:numFmt formatCode="#,##0\ &quot;k&quot;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F915-4D6A-A8DC-BF78DC21E268}"/>
                </c:ext>
              </c:extLst>
            </c:dLbl>
            <c:numFmt formatCode="#,##0\ &quot;k&quot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Calc!$C$2:$C$5</c:f>
              <c:strCache>
                <c:ptCount val="4"/>
                <c:pt idx="0">
                  <c:v>NSW</c:v>
                </c:pt>
                <c:pt idx="1">
                  <c:v>QLD</c:v>
                </c:pt>
                <c:pt idx="2">
                  <c:v>TAS</c:v>
                </c:pt>
                <c:pt idx="3">
                  <c:v>VIC</c:v>
                </c:pt>
              </c:strCache>
            </c:strRef>
          </c:cat>
          <c:val>
            <c:numRef>
              <c:f>Calc!$I$2:$I$5</c:f>
              <c:numCache>
                <c:formatCode>General</c:formatCode>
                <c:ptCount val="4"/>
                <c:pt idx="0">
                  <c:v>15.795000000000002</c:v>
                </c:pt>
                <c:pt idx="1">
                  <c:v>9.7200000000000006</c:v>
                </c:pt>
                <c:pt idx="2">
                  <c:v>7.29</c:v>
                </c:pt>
                <c:pt idx="3">
                  <c:v>3.645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915-4D6A-A8DC-BF78DC21E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85"/>
        <c:axId val="242180096"/>
        <c:axId val="242181632"/>
      </c:barChart>
      <c:catAx>
        <c:axId val="242180096"/>
        <c:scaling>
          <c:orientation val="maxMin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n-US"/>
          </a:p>
        </c:txPr>
        <c:crossAx val="242181632"/>
        <c:crosses val="autoZero"/>
        <c:auto val="1"/>
        <c:lblAlgn val="ctr"/>
        <c:lblOffset val="100"/>
        <c:noMultiLvlLbl val="0"/>
      </c:catAx>
      <c:valAx>
        <c:axId val="242181632"/>
        <c:scaling>
          <c:orientation val="maxMin"/>
        </c:scaling>
        <c:delete val="1"/>
        <c:axPos val="t"/>
        <c:numFmt formatCode="General" sourceLinked="1"/>
        <c:majorTickMark val="out"/>
        <c:minorTickMark val="none"/>
        <c:tickLblPos val="nextTo"/>
        <c:crossAx val="2421800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062890214336292"/>
          <c:y val="7.5966892138432662E-2"/>
          <c:w val="0.73823914278756397"/>
          <c:h val="0.8480662157231346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71D-4F85-A726-939BFA2FC669}"/>
              </c:ext>
            </c:extLst>
          </c:dPt>
          <c:dPt>
            <c:idx val="1"/>
            <c:invertIfNegative val="0"/>
            <c:bubble3D val="0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71D-4F85-A726-939BFA2FC669}"/>
              </c:ext>
            </c:extLst>
          </c:dPt>
          <c:dPt>
            <c:idx val="2"/>
            <c:invertIfNegative val="0"/>
            <c:bubble3D val="0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71D-4F85-A726-939BFA2FC669}"/>
              </c:ext>
            </c:extLst>
          </c:dPt>
          <c:dPt>
            <c:idx val="3"/>
            <c:invertIfNegative val="0"/>
            <c:bubble3D val="0"/>
            <c:spPr>
              <a:blipFill>
                <a:blip xmlns:r="http://schemas.openxmlformats.org/officeDocument/2006/relationships" r:embed="rId4"/>
                <a:stretch>
                  <a:fillRect/>
                </a:stretch>
              </a:blipFill>
              <a:ln>
                <a:solidFill>
                  <a:schemeClr val="bg1">
                    <a:lumMod val="8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71D-4F85-A726-939BFA2FC669}"/>
              </c:ext>
            </c:extLst>
          </c:dPt>
          <c:dLbls>
            <c:dLbl>
              <c:idx val="3"/>
              <c:numFmt formatCode="#,##0\ &quot;k&quot;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971D-4F85-A726-939BFA2FC669}"/>
                </c:ext>
              </c:extLst>
            </c:dLbl>
            <c:numFmt formatCode="#,##0\ &quot;k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Calc!$C$2:$C$5</c:f>
              <c:strCache>
                <c:ptCount val="4"/>
                <c:pt idx="0">
                  <c:v>NSW</c:v>
                </c:pt>
                <c:pt idx="1">
                  <c:v>QLD</c:v>
                </c:pt>
                <c:pt idx="2">
                  <c:v>TAS</c:v>
                </c:pt>
                <c:pt idx="3">
                  <c:v>VIC</c:v>
                </c:pt>
              </c:strCache>
            </c:strRef>
          </c:cat>
          <c:val>
            <c:numRef>
              <c:f>Calc!$J$2:$J$5</c:f>
              <c:numCache>
                <c:formatCode>General</c:formatCode>
                <c:ptCount val="4"/>
                <c:pt idx="0">
                  <c:v>303.75000000000006</c:v>
                </c:pt>
                <c:pt idx="1">
                  <c:v>272.16000000000003</c:v>
                </c:pt>
                <c:pt idx="2">
                  <c:v>205.33500000000001</c:v>
                </c:pt>
                <c:pt idx="3">
                  <c:v>76.544999999999987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1D-4F85-A726-939BFA2FC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43820032"/>
        <c:axId val="243821568"/>
      </c:barChart>
      <c:catAx>
        <c:axId val="2438200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821568"/>
        <c:crosses val="autoZero"/>
        <c:auto val="0"/>
        <c:lblAlgn val="ctr"/>
        <c:lblOffset val="100"/>
        <c:noMultiLvlLbl val="0"/>
      </c:catAx>
      <c:valAx>
        <c:axId val="2438215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43820032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20720532555949"/>
          <c:y val="0.13610266739913324"/>
          <c:w val="0.58414563965373201"/>
          <c:h val="0.6418806079472624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56DE-454C-84F2-FCF5F423977A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56DE-454C-84F2-FCF5F423977A}"/>
              </c:ext>
            </c:extLst>
          </c:dPt>
          <c:dPt>
            <c:idx val="2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56DE-454C-84F2-FCF5F423977A}"/>
              </c:ext>
            </c:extLst>
          </c:dPt>
          <c:dLbls>
            <c:dLbl>
              <c:idx val="2"/>
              <c:spPr/>
              <c:txPr>
                <a:bodyPr/>
                <a:lstStyle/>
                <a:p>
                  <a:pPr>
                    <a:defRPr sz="100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56DE-454C-84F2-FCF5F42397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Calc!$B$50:$B$52</c:f>
              <c:strCache>
                <c:ptCount val="3"/>
                <c:pt idx="0">
                  <c:v>Youtube</c:v>
                </c:pt>
                <c:pt idx="1">
                  <c:v>FB</c:v>
                </c:pt>
                <c:pt idx="2">
                  <c:v>Pinterest</c:v>
                </c:pt>
              </c:strCache>
            </c:strRef>
          </c:cat>
          <c:val>
            <c:numRef>
              <c:f>Calc!$C$50:$C$52</c:f>
              <c:numCache>
                <c:formatCode>0%</c:formatCode>
                <c:ptCount val="3"/>
                <c:pt idx="0">
                  <c:v>0.5</c:v>
                </c:pt>
                <c:pt idx="1">
                  <c:v>0.33</c:v>
                </c:pt>
                <c:pt idx="2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6DE-454C-84F2-FCF5F4239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4.9999888902714326E-2"/>
          <c:y val="0.81331074894707933"/>
          <c:w val="0.83650756794709991"/>
          <c:h val="0.14017762314594395"/>
        </c:manualLayout>
      </c:layout>
      <c:overlay val="0"/>
      <c:txPr>
        <a:bodyPr/>
        <a:lstStyle/>
        <a:p>
          <a:pPr>
            <a:defRPr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Radio" firstButton="1" fmlaLink="$B$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.xml"/><Relationship Id="rId13" Type="http://schemas.openxmlformats.org/officeDocument/2006/relationships/chart" Target="../charts/chart9.xml"/><Relationship Id="rId18" Type="http://schemas.openxmlformats.org/officeDocument/2006/relationships/image" Target="../media/image22.png"/><Relationship Id="rId26" Type="http://schemas.openxmlformats.org/officeDocument/2006/relationships/image" Target="../media/image28.png"/><Relationship Id="rId3" Type="http://schemas.openxmlformats.org/officeDocument/2006/relationships/image" Target="../media/image6.png"/><Relationship Id="rId21" Type="http://schemas.openxmlformats.org/officeDocument/2006/relationships/image" Target="../media/image24.png"/><Relationship Id="rId7" Type="http://schemas.openxmlformats.org/officeDocument/2006/relationships/chart" Target="../charts/chart3.xml"/><Relationship Id="rId12" Type="http://schemas.openxmlformats.org/officeDocument/2006/relationships/chart" Target="../charts/chart8.xml"/><Relationship Id="rId17" Type="http://schemas.openxmlformats.org/officeDocument/2006/relationships/image" Target="../media/image21.png"/><Relationship Id="rId25" Type="http://schemas.openxmlformats.org/officeDocument/2006/relationships/image" Target="../media/image27.png"/><Relationship Id="rId2" Type="http://schemas.openxmlformats.org/officeDocument/2006/relationships/image" Target="../media/image5.png"/><Relationship Id="rId16" Type="http://schemas.openxmlformats.org/officeDocument/2006/relationships/image" Target="../media/image20.png"/><Relationship Id="rId20" Type="http://schemas.openxmlformats.org/officeDocument/2006/relationships/image" Target="../media/image23.png"/><Relationship Id="rId29" Type="http://schemas.openxmlformats.org/officeDocument/2006/relationships/chart" Target="../charts/chart13.xml"/><Relationship Id="rId1" Type="http://schemas.openxmlformats.org/officeDocument/2006/relationships/chart" Target="../charts/chart1.xml"/><Relationship Id="rId6" Type="http://schemas.openxmlformats.org/officeDocument/2006/relationships/chart" Target="../charts/chart2.xml"/><Relationship Id="rId11" Type="http://schemas.openxmlformats.org/officeDocument/2006/relationships/chart" Target="../charts/chart7.xml"/><Relationship Id="rId24" Type="http://schemas.openxmlformats.org/officeDocument/2006/relationships/image" Target="../media/image26.png"/><Relationship Id="rId5" Type="http://schemas.openxmlformats.org/officeDocument/2006/relationships/image" Target="../media/image8.png"/><Relationship Id="rId15" Type="http://schemas.openxmlformats.org/officeDocument/2006/relationships/image" Target="../media/image19.png"/><Relationship Id="rId23" Type="http://schemas.openxmlformats.org/officeDocument/2006/relationships/image" Target="../media/image25.png"/><Relationship Id="rId28" Type="http://schemas.openxmlformats.org/officeDocument/2006/relationships/chart" Target="../charts/chart12.xml"/><Relationship Id="rId10" Type="http://schemas.openxmlformats.org/officeDocument/2006/relationships/chart" Target="../charts/chart6.xml"/><Relationship Id="rId19" Type="http://schemas.openxmlformats.org/officeDocument/2006/relationships/chart" Target="../charts/chart10.xml"/><Relationship Id="rId31" Type="http://schemas.openxmlformats.org/officeDocument/2006/relationships/chart" Target="../charts/chart15.xml"/><Relationship Id="rId4" Type="http://schemas.openxmlformats.org/officeDocument/2006/relationships/image" Target="../media/image7.png"/><Relationship Id="rId9" Type="http://schemas.openxmlformats.org/officeDocument/2006/relationships/chart" Target="../charts/chart5.xml"/><Relationship Id="rId14" Type="http://schemas.openxmlformats.org/officeDocument/2006/relationships/image" Target="../media/image18.png"/><Relationship Id="rId22" Type="http://schemas.microsoft.com/office/2007/relationships/hdphoto" Target="../media/hdphoto2.wdp"/><Relationship Id="rId27" Type="http://schemas.openxmlformats.org/officeDocument/2006/relationships/chart" Target="../charts/chart11.xml"/><Relationship Id="rId30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38100</xdr:colOff>
      <xdr:row>1</xdr:row>
      <xdr:rowOff>57150</xdr:rowOff>
    </xdr:from>
    <xdr:ext cx="371475" cy="37084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prstClr val="black"/>
            <a:schemeClr val="accent1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Photocopy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247650"/>
          <a:ext cx="371475" cy="370840"/>
        </a:xfrm>
        <a:prstGeom prst="rect">
          <a:avLst/>
        </a:prstGeom>
      </xdr:spPr>
    </xdr:pic>
    <xdr:clientData/>
  </xdr:oneCellAnchor>
  <xdr:oneCellAnchor>
    <xdr:from>
      <xdr:col>12</xdr:col>
      <xdr:colOff>485775</xdr:colOff>
      <xdr:row>1</xdr:row>
      <xdr:rowOff>57150</xdr:rowOff>
    </xdr:from>
    <xdr:ext cx="372940" cy="370840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duotone>
            <a:prstClr val="black"/>
            <a:schemeClr val="accent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Photocopy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0075" y="247650"/>
          <a:ext cx="372940" cy="370840"/>
        </a:xfrm>
        <a:prstGeom prst="rect">
          <a:avLst/>
        </a:prstGeom>
      </xdr:spPr>
    </xdr:pic>
    <xdr:clientData/>
  </xdr:oneCellAnchor>
  <xdr:oneCellAnchor>
    <xdr:from>
      <xdr:col>11</xdr:col>
      <xdr:colOff>220540</xdr:colOff>
      <xdr:row>3</xdr:row>
      <xdr:rowOff>95250</xdr:rowOff>
    </xdr:from>
    <xdr:ext cx="371475" cy="370840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duotone>
            <a:prstClr val="black"/>
            <a:schemeClr val="accent1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CrisscrossEtching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240" y="666750"/>
          <a:ext cx="371475" cy="370840"/>
        </a:xfrm>
        <a:prstGeom prst="rect">
          <a:avLst/>
        </a:prstGeom>
      </xdr:spPr>
    </xdr:pic>
    <xdr:clientData/>
  </xdr:oneCellAnchor>
  <xdr:oneCellAnchor>
    <xdr:from>
      <xdr:col>11</xdr:col>
      <xdr:colOff>209550</xdr:colOff>
      <xdr:row>1</xdr:row>
      <xdr:rowOff>57150</xdr:rowOff>
    </xdr:from>
    <xdr:ext cx="371475" cy="370840"/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bg2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Photocopy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0" y="247650"/>
          <a:ext cx="371475" cy="370840"/>
        </a:xfrm>
        <a:prstGeom prst="rect">
          <a:avLst/>
        </a:prstGeom>
      </xdr:spPr>
    </xdr:pic>
    <xdr:clientData/>
  </xdr:oneCellAnchor>
  <xdr:oneCellAnchor>
    <xdr:from>
      <xdr:col>12</xdr:col>
      <xdr:colOff>47625</xdr:colOff>
      <xdr:row>3</xdr:row>
      <xdr:rowOff>95250</xdr:rowOff>
    </xdr:from>
    <xdr:ext cx="371475" cy="370840"/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prstClr val="black"/>
            <a:schemeClr val="accent5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Photocopy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666750"/>
          <a:ext cx="371475" cy="370840"/>
        </a:xfrm>
        <a:prstGeom prst="rect">
          <a:avLst/>
        </a:prstGeom>
      </xdr:spPr>
    </xdr:pic>
    <xdr:clientData/>
  </xdr:oneCellAnchor>
  <xdr:oneCellAnchor>
    <xdr:from>
      <xdr:col>12</xdr:col>
      <xdr:colOff>495300</xdr:colOff>
      <xdr:row>3</xdr:row>
      <xdr:rowOff>85725</xdr:rowOff>
    </xdr:from>
    <xdr:ext cx="371475" cy="370840"/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duotone>
            <a:schemeClr val="accent1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CrisscrossEtching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9600" y="657225"/>
          <a:ext cx="371475" cy="370840"/>
        </a:xfrm>
        <a:prstGeom prst="rect">
          <a:avLst/>
        </a:prstGeom>
      </xdr:spPr>
    </xdr:pic>
    <xdr:clientData/>
  </xdr:oneCellAnchor>
  <xdr:oneCellAnchor>
    <xdr:from>
      <xdr:col>13</xdr:col>
      <xdr:colOff>314325</xdr:colOff>
      <xdr:row>1</xdr:row>
      <xdr:rowOff>47625</xdr:rowOff>
    </xdr:from>
    <xdr:ext cx="371475" cy="370840"/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duotone>
            <a:schemeClr val="accent2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CrisscrossEtching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8225" y="238125"/>
          <a:ext cx="371475" cy="370840"/>
        </a:xfrm>
        <a:prstGeom prst="rect">
          <a:avLst/>
        </a:prstGeom>
      </xdr:spPr>
    </xdr:pic>
    <xdr:clientData/>
  </xdr:oneCellAnchor>
  <xdr:oneCellAnchor>
    <xdr:from>
      <xdr:col>13</xdr:col>
      <xdr:colOff>315790</xdr:colOff>
      <xdr:row>3</xdr:row>
      <xdr:rowOff>95250</xdr:rowOff>
    </xdr:from>
    <xdr:ext cx="371475" cy="370840"/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duotone>
            <a:prstClr val="black"/>
            <a:schemeClr val="accent1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Marker/>
                  </a14:imgEffect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9690" y="666750"/>
          <a:ext cx="371475" cy="37084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163285</xdr:colOff>
      <xdr:row>16</xdr:row>
      <xdr:rowOff>317500</xdr:rowOff>
    </xdr:from>
    <xdr:to>
      <xdr:col>24</xdr:col>
      <xdr:colOff>136071</xdr:colOff>
      <xdr:row>20</xdr:row>
      <xdr:rowOff>133804</xdr:rowOff>
    </xdr:to>
    <xdr:graphicFrame macro="">
      <xdr:nvGraphicFramePr>
        <xdr:cNvPr id="121" name="Chart 120">
          <a:extLst>
            <a:ext uri="{FF2B5EF4-FFF2-40B4-BE49-F238E27FC236}">
              <a16:creationId xmlns:a16="http://schemas.microsoft.com/office/drawing/2014/main" id="{00000000-0008-0000-0800-00007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486684</xdr:colOff>
      <xdr:row>16</xdr:row>
      <xdr:rowOff>215897</xdr:rowOff>
    </xdr:from>
    <xdr:to>
      <xdr:col>20</xdr:col>
      <xdr:colOff>571499</xdr:colOff>
      <xdr:row>17</xdr:row>
      <xdr:rowOff>158747</xdr:rowOff>
    </xdr:to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00000000-0008-0000-0800-000075000000}"/>
            </a:ext>
          </a:extLst>
        </xdr:cNvPr>
        <xdr:cNvSpPr txBox="1"/>
      </xdr:nvSpPr>
      <xdr:spPr>
        <a:xfrm>
          <a:off x="12279541" y="5540826"/>
          <a:ext cx="1264101" cy="2966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000">
              <a:solidFill>
                <a:schemeClr val="tx1">
                  <a:lumMod val="65000"/>
                  <a:lumOff val="35000"/>
                </a:schemeClr>
              </a:solidFill>
            </a:rPr>
            <a:t>Actual</a:t>
          </a:r>
          <a:r>
            <a:rPr lang="en-AU" sz="1000" baseline="0">
              <a:solidFill>
                <a:schemeClr val="tx1">
                  <a:lumMod val="65000"/>
                  <a:lumOff val="35000"/>
                </a:schemeClr>
              </a:solidFill>
            </a:rPr>
            <a:t> V </a:t>
          </a:r>
          <a:r>
            <a:rPr lang="en-AU" sz="1000">
              <a:solidFill>
                <a:schemeClr val="tx1">
                  <a:lumMod val="65000"/>
                  <a:lumOff val="35000"/>
                </a:schemeClr>
              </a:solidFill>
            </a:rPr>
            <a:t>Target</a:t>
          </a:r>
        </a:p>
      </xdr:txBody>
    </xdr:sp>
    <xdr:clientData/>
  </xdr:twoCellAnchor>
  <xdr:twoCellAnchor>
    <xdr:from>
      <xdr:col>0</xdr:col>
      <xdr:colOff>171449</xdr:colOff>
      <xdr:row>9</xdr:row>
      <xdr:rowOff>19050</xdr:rowOff>
    </xdr:from>
    <xdr:to>
      <xdr:col>23</xdr:col>
      <xdr:colOff>177292</xdr:colOff>
      <xdr:row>10</xdr:row>
      <xdr:rowOff>66675</xdr:rowOff>
    </xdr:to>
    <xdr:sp macro="" textlink="">
      <xdr:nvSpPr>
        <xdr:cNvPr id="62" name="Rectangle 61">
          <a:extLst>
            <a:ext uri="{FF2B5EF4-FFF2-40B4-BE49-F238E27FC236}">
              <a16:creationId xmlns:a16="http://schemas.microsoft.com/office/drawing/2014/main" id="{00000000-0008-0000-0800-00003E000000}"/>
            </a:ext>
          </a:extLst>
        </xdr:cNvPr>
        <xdr:cNvSpPr/>
      </xdr:nvSpPr>
      <xdr:spPr>
        <a:xfrm>
          <a:off x="171449" y="3357336"/>
          <a:ext cx="14746914" cy="238125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19049</xdr:colOff>
      <xdr:row>1</xdr:row>
      <xdr:rowOff>152400</xdr:rowOff>
    </xdr:from>
    <xdr:to>
      <xdr:col>23</xdr:col>
      <xdr:colOff>152399</xdr:colOff>
      <xdr:row>1</xdr:row>
      <xdr:rowOff>390525</xdr:rowOff>
    </xdr:to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SpPr/>
      </xdr:nvSpPr>
      <xdr:spPr>
        <a:xfrm>
          <a:off x="219074" y="857250"/>
          <a:ext cx="14697075" cy="238125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2</xdr:col>
      <xdr:colOff>333375</xdr:colOff>
      <xdr:row>1</xdr:row>
      <xdr:rowOff>114300</xdr:rowOff>
    </xdr:from>
    <xdr:to>
      <xdr:col>4</xdr:col>
      <xdr:colOff>476250</xdr:colOff>
      <xdr:row>1</xdr:row>
      <xdr:rowOff>371475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SpPr txBox="1"/>
      </xdr:nvSpPr>
      <xdr:spPr>
        <a:xfrm>
          <a:off x="1123950" y="819150"/>
          <a:ext cx="13239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>
              <a:solidFill>
                <a:schemeClr val="bg1"/>
              </a:solidFill>
            </a:rPr>
            <a:t>Marketing</a:t>
          </a:r>
        </a:p>
      </xdr:txBody>
    </xdr:sp>
    <xdr:clientData/>
  </xdr:twoCellAnchor>
  <xdr:twoCellAnchor>
    <xdr:from>
      <xdr:col>6</xdr:col>
      <xdr:colOff>73660</xdr:colOff>
      <xdr:row>1</xdr:row>
      <xdr:rowOff>123825</xdr:rowOff>
    </xdr:from>
    <xdr:to>
      <xdr:col>9</xdr:col>
      <xdr:colOff>273685</xdr:colOff>
      <xdr:row>1</xdr:row>
      <xdr:rowOff>381000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SpPr txBox="1"/>
      </xdr:nvSpPr>
      <xdr:spPr>
        <a:xfrm>
          <a:off x="3226435" y="828675"/>
          <a:ext cx="19716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400">
              <a:solidFill>
                <a:schemeClr val="bg1"/>
              </a:solidFill>
            </a:rPr>
            <a:t>Information</a:t>
          </a:r>
          <a:r>
            <a:rPr lang="en-AU" sz="1400" baseline="0">
              <a:solidFill>
                <a:schemeClr val="bg1"/>
              </a:solidFill>
            </a:rPr>
            <a:t> Tech</a:t>
          </a:r>
          <a:endParaRPr lang="en-AU" sz="1400">
            <a:solidFill>
              <a:schemeClr val="bg1"/>
            </a:solidFill>
          </a:endParaRPr>
        </a:p>
      </xdr:txBody>
    </xdr:sp>
    <xdr:clientData/>
  </xdr:twoCellAnchor>
  <xdr:twoCellAnchor>
    <xdr:from>
      <xdr:col>10</xdr:col>
      <xdr:colOff>218440</xdr:colOff>
      <xdr:row>1</xdr:row>
      <xdr:rowOff>114300</xdr:rowOff>
    </xdr:from>
    <xdr:to>
      <xdr:col>12</xdr:col>
      <xdr:colOff>970915</xdr:colOff>
      <xdr:row>1</xdr:row>
      <xdr:rowOff>371475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SpPr txBox="1"/>
      </xdr:nvSpPr>
      <xdr:spPr>
        <a:xfrm>
          <a:off x="5733415" y="819150"/>
          <a:ext cx="19907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400">
              <a:solidFill>
                <a:schemeClr val="bg1"/>
              </a:solidFill>
            </a:rPr>
            <a:t>Sales</a:t>
          </a:r>
        </a:p>
      </xdr:txBody>
    </xdr:sp>
    <xdr:clientData/>
  </xdr:twoCellAnchor>
  <xdr:twoCellAnchor>
    <xdr:from>
      <xdr:col>2</xdr:col>
      <xdr:colOff>226695</xdr:colOff>
      <xdr:row>8</xdr:row>
      <xdr:rowOff>219075</xdr:rowOff>
    </xdr:from>
    <xdr:to>
      <xdr:col>4</xdr:col>
      <xdr:colOff>34930</xdr:colOff>
      <xdr:row>10</xdr:row>
      <xdr:rowOff>38099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SpPr txBox="1"/>
      </xdr:nvSpPr>
      <xdr:spPr>
        <a:xfrm>
          <a:off x="1017270" y="3295650"/>
          <a:ext cx="98933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>
              <a:solidFill>
                <a:schemeClr val="bg1"/>
              </a:solidFill>
            </a:rPr>
            <a:t>Strategy</a:t>
          </a:r>
        </a:p>
      </xdr:txBody>
    </xdr:sp>
    <xdr:clientData/>
  </xdr:twoCellAnchor>
  <xdr:twoCellAnchor>
    <xdr:from>
      <xdr:col>6</xdr:col>
      <xdr:colOff>519430</xdr:colOff>
      <xdr:row>8</xdr:row>
      <xdr:rowOff>228601</xdr:rowOff>
    </xdr:from>
    <xdr:to>
      <xdr:col>8</xdr:col>
      <xdr:colOff>327665</xdr:colOff>
      <xdr:row>9</xdr:row>
      <xdr:rowOff>257176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SpPr txBox="1"/>
      </xdr:nvSpPr>
      <xdr:spPr>
        <a:xfrm>
          <a:off x="3672205" y="3124201"/>
          <a:ext cx="98933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>
              <a:solidFill>
                <a:schemeClr val="bg1"/>
              </a:solidFill>
            </a:rPr>
            <a:t>Finance</a:t>
          </a:r>
        </a:p>
      </xdr:txBody>
    </xdr:sp>
    <xdr:clientData/>
  </xdr:twoCellAnchor>
  <xdr:twoCellAnchor>
    <xdr:from>
      <xdr:col>11</xdr:col>
      <xdr:colOff>345441</xdr:colOff>
      <xdr:row>8</xdr:row>
      <xdr:rowOff>247650</xdr:rowOff>
    </xdr:from>
    <xdr:to>
      <xdr:col>12</xdr:col>
      <xdr:colOff>685801</xdr:colOff>
      <xdr:row>10</xdr:row>
      <xdr:rowOff>85724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SpPr txBox="1"/>
      </xdr:nvSpPr>
      <xdr:spPr>
        <a:xfrm>
          <a:off x="6450966" y="3324225"/>
          <a:ext cx="988060" cy="285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>
              <a:solidFill>
                <a:schemeClr val="bg1"/>
              </a:solidFill>
            </a:rPr>
            <a:t>HR</a:t>
          </a:r>
        </a:p>
      </xdr:txBody>
    </xdr:sp>
    <xdr:clientData/>
  </xdr:twoCellAnchor>
  <xdr:twoCellAnchor>
    <xdr:from>
      <xdr:col>2</xdr:col>
      <xdr:colOff>457200</xdr:colOff>
      <xdr:row>0</xdr:row>
      <xdr:rowOff>262891</xdr:rowOff>
    </xdr:from>
    <xdr:to>
      <xdr:col>11</xdr:col>
      <xdr:colOff>104775</xdr:colOff>
      <xdr:row>1</xdr:row>
      <xdr:rowOff>66674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SpPr txBox="1"/>
      </xdr:nvSpPr>
      <xdr:spPr>
        <a:xfrm>
          <a:off x="1247775" y="262891"/>
          <a:ext cx="4962525" cy="5086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2400">
              <a:solidFill>
                <a:schemeClr val="tx1">
                  <a:lumMod val="65000"/>
                  <a:lumOff val="35000"/>
                </a:schemeClr>
              </a:solidFill>
            </a:rPr>
            <a:t>Dashboard</a:t>
          </a:r>
          <a:r>
            <a:rPr lang="en-AU" sz="2400" baseline="0">
              <a:solidFill>
                <a:schemeClr val="tx1">
                  <a:lumMod val="65000"/>
                  <a:lumOff val="35000"/>
                </a:schemeClr>
              </a:solidFill>
            </a:rPr>
            <a:t> Revenue Expense Staffing</a:t>
          </a:r>
          <a:endParaRPr lang="en-AU" sz="24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0</xdr:row>
          <xdr:rowOff>542925</xdr:rowOff>
        </xdr:from>
        <xdr:to>
          <xdr:col>21</xdr:col>
          <xdr:colOff>200025</xdr:colOff>
          <xdr:row>1</xdr:row>
          <xdr:rowOff>85725</xdr:rowOff>
        </xdr:to>
        <xdr:sp macro="" textlink="">
          <xdr:nvSpPr>
            <xdr:cNvPr id="2540" name="Option Button 492" hidden="1">
              <a:extLst>
                <a:ext uri="{63B3BB69-23CF-44E3-9099-C40C66FF867C}">
                  <a14:compatExt spid="_x0000_s2540"/>
                </a:ext>
                <a:ext uri="{FF2B5EF4-FFF2-40B4-BE49-F238E27FC236}">
                  <a16:creationId xmlns:a16="http://schemas.microsoft.com/office/drawing/2014/main" id="{00000000-0008-0000-0800-0000E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2018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0</xdr:row>
          <xdr:rowOff>542925</xdr:rowOff>
        </xdr:from>
        <xdr:to>
          <xdr:col>22</xdr:col>
          <xdr:colOff>209550</xdr:colOff>
          <xdr:row>1</xdr:row>
          <xdr:rowOff>85725</xdr:rowOff>
        </xdr:to>
        <xdr:sp macro="" textlink="">
          <xdr:nvSpPr>
            <xdr:cNvPr id="2541" name="Option Button 493" hidden="1">
              <a:extLst>
                <a:ext uri="{63B3BB69-23CF-44E3-9099-C40C66FF867C}">
                  <a14:compatExt spid="_x0000_s2541"/>
                </a:ext>
                <a:ext uri="{FF2B5EF4-FFF2-40B4-BE49-F238E27FC236}">
                  <a16:creationId xmlns:a16="http://schemas.microsoft.com/office/drawing/2014/main" id="{00000000-0008-0000-0800-0000E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2019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0</xdr:row>
          <xdr:rowOff>533400</xdr:rowOff>
        </xdr:from>
        <xdr:to>
          <xdr:col>23</xdr:col>
          <xdr:colOff>180975</xdr:colOff>
          <xdr:row>1</xdr:row>
          <xdr:rowOff>76200</xdr:rowOff>
        </xdr:to>
        <xdr:sp macro="" textlink="">
          <xdr:nvSpPr>
            <xdr:cNvPr id="2542" name="Option Button 494" hidden="1">
              <a:extLst>
                <a:ext uri="{63B3BB69-23CF-44E3-9099-C40C66FF867C}">
                  <a14:compatExt spid="_x0000_s2542"/>
                </a:ext>
                <a:ext uri="{FF2B5EF4-FFF2-40B4-BE49-F238E27FC236}">
                  <a16:creationId xmlns:a16="http://schemas.microsoft.com/office/drawing/2014/main" id="{00000000-0008-0000-0800-0000E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2020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9525</xdr:colOff>
      <xdr:row>8</xdr:row>
      <xdr:rowOff>200025</xdr:rowOff>
    </xdr:from>
    <xdr:to>
      <xdr:col>23</xdr:col>
      <xdr:colOff>152400</xdr:colOff>
      <xdr:row>8</xdr:row>
      <xdr:rowOff>200025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CxnSpPr/>
      </xdr:nvCxnSpPr>
      <xdr:spPr>
        <a:xfrm>
          <a:off x="209550" y="3276600"/>
          <a:ext cx="14706600" cy="0"/>
        </a:xfrm>
        <a:prstGeom prst="line">
          <a:avLst/>
        </a:prstGeom>
        <a:ln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</xdr:colOff>
      <xdr:row>1</xdr:row>
      <xdr:rowOff>95250</xdr:rowOff>
    </xdr:from>
    <xdr:to>
      <xdr:col>23</xdr:col>
      <xdr:colOff>123825</xdr:colOff>
      <xdr:row>1</xdr:row>
      <xdr:rowOff>95250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CxnSpPr/>
      </xdr:nvCxnSpPr>
      <xdr:spPr>
        <a:xfrm>
          <a:off x="257175" y="800100"/>
          <a:ext cx="14630400" cy="0"/>
        </a:xfrm>
        <a:prstGeom prst="line">
          <a:avLst/>
        </a:prstGeom>
        <a:ln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</xdr:colOff>
      <xdr:row>15</xdr:row>
      <xdr:rowOff>228600</xdr:rowOff>
    </xdr:from>
    <xdr:to>
      <xdr:col>23</xdr:col>
      <xdr:colOff>219075</xdr:colOff>
      <xdr:row>15</xdr:row>
      <xdr:rowOff>228600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CxnSpPr/>
      </xdr:nvCxnSpPr>
      <xdr:spPr>
        <a:xfrm>
          <a:off x="238125" y="5181600"/>
          <a:ext cx="14744700" cy="0"/>
        </a:xfrm>
        <a:prstGeom prst="line">
          <a:avLst/>
        </a:prstGeom>
        <a:ln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171449</xdr:colOff>
      <xdr:row>15</xdr:row>
      <xdr:rowOff>304800</xdr:rowOff>
    </xdr:from>
    <xdr:to>
      <xdr:col>23</xdr:col>
      <xdr:colOff>177746</xdr:colOff>
      <xdr:row>16</xdr:row>
      <xdr:rowOff>190500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SpPr/>
      </xdr:nvSpPr>
      <xdr:spPr>
        <a:xfrm>
          <a:off x="171449" y="5275943"/>
          <a:ext cx="14747368" cy="239486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114299</xdr:colOff>
      <xdr:row>15</xdr:row>
      <xdr:rowOff>276225</xdr:rowOff>
    </xdr:from>
    <xdr:to>
      <xdr:col>6</xdr:col>
      <xdr:colOff>9524</xdr:colOff>
      <xdr:row>16</xdr:row>
      <xdr:rowOff>209550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SpPr txBox="1"/>
      </xdr:nvSpPr>
      <xdr:spPr>
        <a:xfrm>
          <a:off x="314324" y="5305425"/>
          <a:ext cx="284797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>
              <a:solidFill>
                <a:schemeClr val="bg1"/>
              </a:solidFill>
            </a:rPr>
            <a:t>NSW Operational Effectiveness YOY</a:t>
          </a:r>
        </a:p>
      </xdr:txBody>
    </xdr:sp>
    <xdr:clientData/>
  </xdr:twoCellAnchor>
  <xdr:twoCellAnchor>
    <xdr:from>
      <xdr:col>1</xdr:col>
      <xdr:colOff>57149</xdr:colOff>
      <xdr:row>25</xdr:row>
      <xdr:rowOff>133350</xdr:rowOff>
    </xdr:from>
    <xdr:to>
      <xdr:col>23</xdr:col>
      <xdr:colOff>190499</xdr:colOff>
      <xdr:row>26</xdr:row>
      <xdr:rowOff>180975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SpPr/>
      </xdr:nvSpPr>
      <xdr:spPr>
        <a:xfrm>
          <a:off x="256720" y="7499350"/>
          <a:ext cx="14674850" cy="238125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 editAs="oneCell">
    <xdr:from>
      <xdr:col>1</xdr:col>
      <xdr:colOff>238125</xdr:colOff>
      <xdr:row>0</xdr:row>
      <xdr:rowOff>47625</xdr:rowOff>
    </xdr:from>
    <xdr:to>
      <xdr:col>2</xdr:col>
      <xdr:colOff>447674</xdr:colOff>
      <xdr:row>1</xdr:row>
      <xdr:rowOff>65445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47625"/>
          <a:ext cx="800099" cy="722670"/>
        </a:xfrm>
        <a:prstGeom prst="rect">
          <a:avLst/>
        </a:prstGeom>
      </xdr:spPr>
    </xdr:pic>
    <xdr:clientData/>
  </xdr:twoCellAnchor>
  <xdr:twoCellAnchor>
    <xdr:from>
      <xdr:col>6</xdr:col>
      <xdr:colOff>38099</xdr:colOff>
      <xdr:row>15</xdr:row>
      <xdr:rowOff>276225</xdr:rowOff>
    </xdr:from>
    <xdr:to>
      <xdr:col>10</xdr:col>
      <xdr:colOff>581024</xdr:colOff>
      <xdr:row>16</xdr:row>
      <xdr:rowOff>209550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SpPr txBox="1"/>
      </xdr:nvSpPr>
      <xdr:spPr>
        <a:xfrm>
          <a:off x="3190874" y="5305425"/>
          <a:ext cx="290512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>
              <a:solidFill>
                <a:schemeClr val="bg1"/>
              </a:solidFill>
            </a:rPr>
            <a:t>QLD Operational Effectiveness YOY</a:t>
          </a:r>
        </a:p>
      </xdr:txBody>
    </xdr:sp>
    <xdr:clientData/>
  </xdr:twoCellAnchor>
  <xdr:twoCellAnchor>
    <xdr:from>
      <xdr:col>10</xdr:col>
      <xdr:colOff>581024</xdr:colOff>
      <xdr:row>15</xdr:row>
      <xdr:rowOff>276225</xdr:rowOff>
    </xdr:from>
    <xdr:to>
      <xdr:col>14</xdr:col>
      <xdr:colOff>76199</xdr:colOff>
      <xdr:row>16</xdr:row>
      <xdr:rowOff>209550</xdr:rowOff>
    </xdr:to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SpPr txBox="1"/>
      </xdr:nvSpPr>
      <xdr:spPr>
        <a:xfrm>
          <a:off x="6095999" y="5305425"/>
          <a:ext cx="286702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>
              <a:solidFill>
                <a:schemeClr val="bg1"/>
              </a:solidFill>
            </a:rPr>
            <a:t>TAS Operational Effectiveness YOY</a:t>
          </a:r>
        </a:p>
      </xdr:txBody>
    </xdr:sp>
    <xdr:clientData/>
  </xdr:twoCellAnchor>
  <xdr:twoCellAnchor>
    <xdr:from>
      <xdr:col>14</xdr:col>
      <xdr:colOff>95250</xdr:colOff>
      <xdr:row>15</xdr:row>
      <xdr:rowOff>276225</xdr:rowOff>
    </xdr:from>
    <xdr:to>
      <xdr:col>17</xdr:col>
      <xdr:colOff>542925</xdr:colOff>
      <xdr:row>16</xdr:row>
      <xdr:rowOff>209550</xdr:rowOff>
    </xdr:to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SpPr txBox="1"/>
      </xdr:nvSpPr>
      <xdr:spPr>
        <a:xfrm>
          <a:off x="8982075" y="5305425"/>
          <a:ext cx="27813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>
              <a:solidFill>
                <a:schemeClr val="bg1"/>
              </a:solidFill>
            </a:rPr>
            <a:t>VIC Operational Effectiveness YOY</a:t>
          </a:r>
        </a:p>
      </xdr:txBody>
    </xdr:sp>
    <xdr:clientData/>
  </xdr:twoCellAnchor>
  <xdr:twoCellAnchor>
    <xdr:from>
      <xdr:col>2</xdr:col>
      <xdr:colOff>104774</xdr:colOff>
      <xdr:row>16</xdr:row>
      <xdr:rowOff>266700</xdr:rowOff>
    </xdr:from>
    <xdr:to>
      <xdr:col>2</xdr:col>
      <xdr:colOff>247649</xdr:colOff>
      <xdr:row>17</xdr:row>
      <xdr:rowOff>38100</xdr:rowOff>
    </xdr:to>
    <xdr:sp macro="" textlink="">
      <xdr:nvSpPr>
        <xdr:cNvPr id="45" name="Oval 44">
          <a:extLst>
            <a:ext uri="{FF2B5EF4-FFF2-40B4-BE49-F238E27FC236}">
              <a16:creationId xmlns:a16="http://schemas.microsoft.com/office/drawing/2014/main" id="{00000000-0008-0000-0800-00002D000000}"/>
            </a:ext>
          </a:extLst>
        </xdr:cNvPr>
        <xdr:cNvSpPr/>
      </xdr:nvSpPr>
      <xdr:spPr>
        <a:xfrm>
          <a:off x="895349" y="5648325"/>
          <a:ext cx="142875" cy="123825"/>
        </a:xfrm>
        <a:prstGeom prst="ellipse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2</xdr:col>
      <xdr:colOff>228600</xdr:colOff>
      <xdr:row>16</xdr:row>
      <xdr:rowOff>190500</xdr:rowOff>
    </xdr:from>
    <xdr:to>
      <xdr:col>2</xdr:col>
      <xdr:colOff>561974</xdr:colOff>
      <xdr:row>17</xdr:row>
      <xdr:rowOff>123825</xdr:rowOff>
    </xdr:to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800-00002E000000}"/>
            </a:ext>
          </a:extLst>
        </xdr:cNvPr>
        <xdr:cNvSpPr txBox="1"/>
      </xdr:nvSpPr>
      <xdr:spPr>
        <a:xfrm>
          <a:off x="1019175" y="5572125"/>
          <a:ext cx="333374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>
              <a:solidFill>
                <a:schemeClr val="tx1">
                  <a:lumMod val="65000"/>
                  <a:lumOff val="35000"/>
                </a:schemeClr>
              </a:solidFill>
            </a:rPr>
            <a:t>PY</a:t>
          </a:r>
        </a:p>
      </xdr:txBody>
    </xdr:sp>
    <xdr:clientData/>
  </xdr:twoCellAnchor>
  <xdr:twoCellAnchor>
    <xdr:from>
      <xdr:col>1</xdr:col>
      <xdr:colOff>400049</xdr:colOff>
      <xdr:row>16</xdr:row>
      <xdr:rowOff>266700</xdr:rowOff>
    </xdr:from>
    <xdr:to>
      <xdr:col>1</xdr:col>
      <xdr:colOff>571499</xdr:colOff>
      <xdr:row>17</xdr:row>
      <xdr:rowOff>19050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id="{00000000-0008-0000-0800-00002F000000}"/>
            </a:ext>
          </a:extLst>
        </xdr:cNvPr>
        <xdr:cNvSpPr/>
      </xdr:nvSpPr>
      <xdr:spPr>
        <a:xfrm>
          <a:off x="600074" y="5648325"/>
          <a:ext cx="171450" cy="104775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85725</xdr:colOff>
      <xdr:row>16</xdr:row>
      <xdr:rowOff>190500</xdr:rowOff>
    </xdr:from>
    <xdr:to>
      <xdr:col>1</xdr:col>
      <xdr:colOff>419099</xdr:colOff>
      <xdr:row>17</xdr:row>
      <xdr:rowOff>123825</xdr:rowOff>
    </xdr:to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SpPr txBox="1"/>
      </xdr:nvSpPr>
      <xdr:spPr>
        <a:xfrm>
          <a:off x="285750" y="5572125"/>
          <a:ext cx="333374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>
              <a:solidFill>
                <a:schemeClr val="tx1">
                  <a:lumMod val="65000"/>
                  <a:lumOff val="35000"/>
                </a:schemeClr>
              </a:solidFill>
            </a:rPr>
            <a:t>CY</a:t>
          </a:r>
        </a:p>
      </xdr:txBody>
    </xdr:sp>
    <xdr:clientData/>
  </xdr:twoCellAnchor>
  <xdr:twoCellAnchor>
    <xdr:from>
      <xdr:col>7</xdr:col>
      <xdr:colOff>76199</xdr:colOff>
      <xdr:row>16</xdr:row>
      <xdr:rowOff>266700</xdr:rowOff>
    </xdr:from>
    <xdr:to>
      <xdr:col>7</xdr:col>
      <xdr:colOff>219074</xdr:colOff>
      <xdr:row>17</xdr:row>
      <xdr:rowOff>38100</xdr:rowOff>
    </xdr:to>
    <xdr:sp macro="" textlink="">
      <xdr:nvSpPr>
        <xdr:cNvPr id="49" name="Oval 48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SpPr/>
      </xdr:nvSpPr>
      <xdr:spPr>
        <a:xfrm>
          <a:off x="3819524" y="5648325"/>
          <a:ext cx="142875" cy="123825"/>
        </a:xfrm>
        <a:prstGeom prst="ellipse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7</xdr:col>
      <xdr:colOff>200025</xdr:colOff>
      <xdr:row>16</xdr:row>
      <xdr:rowOff>190500</xdr:rowOff>
    </xdr:from>
    <xdr:to>
      <xdr:col>7</xdr:col>
      <xdr:colOff>533399</xdr:colOff>
      <xdr:row>17</xdr:row>
      <xdr:rowOff>123825</xdr:rowOff>
    </xdr:to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SpPr txBox="1"/>
      </xdr:nvSpPr>
      <xdr:spPr>
        <a:xfrm>
          <a:off x="3943350" y="5572125"/>
          <a:ext cx="333374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>
              <a:solidFill>
                <a:schemeClr val="tx1">
                  <a:lumMod val="65000"/>
                  <a:lumOff val="35000"/>
                </a:schemeClr>
              </a:solidFill>
            </a:rPr>
            <a:t>PY</a:t>
          </a:r>
        </a:p>
      </xdr:txBody>
    </xdr:sp>
    <xdr:clientData/>
  </xdr:twoCellAnchor>
  <xdr:twoCellAnchor>
    <xdr:from>
      <xdr:col>6</xdr:col>
      <xdr:colOff>371474</xdr:colOff>
      <xdr:row>16</xdr:row>
      <xdr:rowOff>266700</xdr:rowOff>
    </xdr:from>
    <xdr:to>
      <xdr:col>6</xdr:col>
      <xdr:colOff>542924</xdr:colOff>
      <xdr:row>17</xdr:row>
      <xdr:rowOff>19050</xdr:rowOff>
    </xdr:to>
    <xdr:sp macro="" textlink="">
      <xdr:nvSpPr>
        <xdr:cNvPr id="51" name="Rectangle 50">
          <a:extLst>
            <a:ext uri="{FF2B5EF4-FFF2-40B4-BE49-F238E27FC236}">
              <a16:creationId xmlns:a16="http://schemas.microsoft.com/office/drawing/2014/main" id="{00000000-0008-0000-0800-000033000000}"/>
            </a:ext>
          </a:extLst>
        </xdr:cNvPr>
        <xdr:cNvSpPr/>
      </xdr:nvSpPr>
      <xdr:spPr>
        <a:xfrm>
          <a:off x="3524249" y="5648325"/>
          <a:ext cx="171450" cy="104775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6</xdr:col>
      <xdr:colOff>57150</xdr:colOff>
      <xdr:row>16</xdr:row>
      <xdr:rowOff>190500</xdr:rowOff>
    </xdr:from>
    <xdr:to>
      <xdr:col>6</xdr:col>
      <xdr:colOff>390524</xdr:colOff>
      <xdr:row>17</xdr:row>
      <xdr:rowOff>123825</xdr:rowOff>
    </xdr:to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000000-0008-0000-0800-000034000000}"/>
            </a:ext>
          </a:extLst>
        </xdr:cNvPr>
        <xdr:cNvSpPr txBox="1"/>
      </xdr:nvSpPr>
      <xdr:spPr>
        <a:xfrm>
          <a:off x="3209925" y="5572125"/>
          <a:ext cx="333374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>
              <a:solidFill>
                <a:schemeClr val="tx1">
                  <a:lumMod val="65000"/>
                  <a:lumOff val="35000"/>
                </a:schemeClr>
              </a:solidFill>
            </a:rPr>
            <a:t>CY</a:t>
          </a:r>
        </a:p>
      </xdr:txBody>
    </xdr:sp>
    <xdr:clientData/>
  </xdr:twoCellAnchor>
  <xdr:twoCellAnchor>
    <xdr:from>
      <xdr:col>11</xdr:col>
      <xdr:colOff>647699</xdr:colOff>
      <xdr:row>16</xdr:row>
      <xdr:rowOff>266700</xdr:rowOff>
    </xdr:from>
    <xdr:to>
      <xdr:col>12</xdr:col>
      <xdr:colOff>142874</xdr:colOff>
      <xdr:row>17</xdr:row>
      <xdr:rowOff>38100</xdr:rowOff>
    </xdr:to>
    <xdr:sp macro="" textlink="">
      <xdr:nvSpPr>
        <xdr:cNvPr id="53" name="Oval 52">
          <a:extLst>
            <a:ext uri="{FF2B5EF4-FFF2-40B4-BE49-F238E27FC236}">
              <a16:creationId xmlns:a16="http://schemas.microsoft.com/office/drawing/2014/main" id="{00000000-0008-0000-0800-000035000000}"/>
            </a:ext>
          </a:extLst>
        </xdr:cNvPr>
        <xdr:cNvSpPr/>
      </xdr:nvSpPr>
      <xdr:spPr>
        <a:xfrm>
          <a:off x="6753224" y="5648325"/>
          <a:ext cx="142875" cy="123825"/>
        </a:xfrm>
        <a:prstGeom prst="ellipse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12</xdr:col>
      <xdr:colOff>123825</xdr:colOff>
      <xdr:row>16</xdr:row>
      <xdr:rowOff>190500</xdr:rowOff>
    </xdr:from>
    <xdr:to>
      <xdr:col>12</xdr:col>
      <xdr:colOff>457199</xdr:colOff>
      <xdr:row>17</xdr:row>
      <xdr:rowOff>123825</xdr:rowOff>
    </xdr:to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0000000-0008-0000-0800-000036000000}"/>
            </a:ext>
          </a:extLst>
        </xdr:cNvPr>
        <xdr:cNvSpPr txBox="1"/>
      </xdr:nvSpPr>
      <xdr:spPr>
        <a:xfrm>
          <a:off x="6877050" y="5572125"/>
          <a:ext cx="333374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>
              <a:solidFill>
                <a:schemeClr val="tx1">
                  <a:lumMod val="65000"/>
                  <a:lumOff val="35000"/>
                </a:schemeClr>
              </a:solidFill>
            </a:rPr>
            <a:t>PY</a:t>
          </a:r>
        </a:p>
      </xdr:txBody>
    </xdr:sp>
    <xdr:clientData/>
  </xdr:twoCellAnchor>
  <xdr:twoCellAnchor>
    <xdr:from>
      <xdr:col>11</xdr:col>
      <xdr:colOff>352424</xdr:colOff>
      <xdr:row>16</xdr:row>
      <xdr:rowOff>266700</xdr:rowOff>
    </xdr:from>
    <xdr:to>
      <xdr:col>11</xdr:col>
      <xdr:colOff>523874</xdr:colOff>
      <xdr:row>17</xdr:row>
      <xdr:rowOff>19050</xdr:rowOff>
    </xdr:to>
    <xdr:sp macro="" textlink="">
      <xdr:nvSpPr>
        <xdr:cNvPr id="55" name="Rectangle 54">
          <a:extLst>
            <a:ext uri="{FF2B5EF4-FFF2-40B4-BE49-F238E27FC236}">
              <a16:creationId xmlns:a16="http://schemas.microsoft.com/office/drawing/2014/main" id="{00000000-0008-0000-0800-000037000000}"/>
            </a:ext>
          </a:extLst>
        </xdr:cNvPr>
        <xdr:cNvSpPr/>
      </xdr:nvSpPr>
      <xdr:spPr>
        <a:xfrm>
          <a:off x="6457949" y="5648325"/>
          <a:ext cx="171450" cy="104775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11</xdr:col>
      <xdr:colOff>38100</xdr:colOff>
      <xdr:row>16</xdr:row>
      <xdr:rowOff>190500</xdr:rowOff>
    </xdr:from>
    <xdr:to>
      <xdr:col>11</xdr:col>
      <xdr:colOff>371474</xdr:colOff>
      <xdr:row>17</xdr:row>
      <xdr:rowOff>123825</xdr:rowOff>
    </xdr:to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0000000-0008-0000-0800-000038000000}"/>
            </a:ext>
          </a:extLst>
        </xdr:cNvPr>
        <xdr:cNvSpPr txBox="1"/>
      </xdr:nvSpPr>
      <xdr:spPr>
        <a:xfrm>
          <a:off x="6143625" y="5572125"/>
          <a:ext cx="333374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>
              <a:solidFill>
                <a:schemeClr val="tx1">
                  <a:lumMod val="65000"/>
                  <a:lumOff val="35000"/>
                </a:schemeClr>
              </a:solidFill>
            </a:rPr>
            <a:t>CY</a:t>
          </a:r>
        </a:p>
      </xdr:txBody>
    </xdr:sp>
    <xdr:clientData/>
  </xdr:twoCellAnchor>
  <xdr:twoCellAnchor>
    <xdr:from>
      <xdr:col>14</xdr:col>
      <xdr:colOff>771524</xdr:colOff>
      <xdr:row>16</xdr:row>
      <xdr:rowOff>266700</xdr:rowOff>
    </xdr:from>
    <xdr:to>
      <xdr:col>14</xdr:col>
      <xdr:colOff>914399</xdr:colOff>
      <xdr:row>17</xdr:row>
      <xdr:rowOff>38100</xdr:rowOff>
    </xdr:to>
    <xdr:sp macro="" textlink="">
      <xdr:nvSpPr>
        <xdr:cNvPr id="57" name="Oval 56">
          <a:extLst>
            <a:ext uri="{FF2B5EF4-FFF2-40B4-BE49-F238E27FC236}">
              <a16:creationId xmlns:a16="http://schemas.microsoft.com/office/drawing/2014/main" id="{00000000-0008-0000-0800-000039000000}"/>
            </a:ext>
          </a:extLst>
        </xdr:cNvPr>
        <xdr:cNvSpPr/>
      </xdr:nvSpPr>
      <xdr:spPr>
        <a:xfrm>
          <a:off x="9658349" y="5648325"/>
          <a:ext cx="142875" cy="123825"/>
        </a:xfrm>
        <a:prstGeom prst="ellipse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14</xdr:col>
      <xdr:colOff>895350</xdr:colOff>
      <xdr:row>16</xdr:row>
      <xdr:rowOff>190500</xdr:rowOff>
    </xdr:from>
    <xdr:to>
      <xdr:col>15</xdr:col>
      <xdr:colOff>76199</xdr:colOff>
      <xdr:row>17</xdr:row>
      <xdr:rowOff>123825</xdr:rowOff>
    </xdr:to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0000000-0008-0000-0800-00003A000000}"/>
            </a:ext>
          </a:extLst>
        </xdr:cNvPr>
        <xdr:cNvSpPr txBox="1"/>
      </xdr:nvSpPr>
      <xdr:spPr>
        <a:xfrm>
          <a:off x="9782175" y="5572125"/>
          <a:ext cx="333374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>
              <a:solidFill>
                <a:schemeClr val="tx1">
                  <a:lumMod val="65000"/>
                  <a:lumOff val="35000"/>
                </a:schemeClr>
              </a:solidFill>
            </a:rPr>
            <a:t>PY</a:t>
          </a:r>
        </a:p>
      </xdr:txBody>
    </xdr:sp>
    <xdr:clientData/>
  </xdr:twoCellAnchor>
  <xdr:twoCellAnchor>
    <xdr:from>
      <xdr:col>14</xdr:col>
      <xdr:colOff>476249</xdr:colOff>
      <xdr:row>16</xdr:row>
      <xdr:rowOff>266700</xdr:rowOff>
    </xdr:from>
    <xdr:to>
      <xdr:col>14</xdr:col>
      <xdr:colOff>647699</xdr:colOff>
      <xdr:row>17</xdr:row>
      <xdr:rowOff>19050</xdr:rowOff>
    </xdr:to>
    <xdr:sp macro="" textlink="">
      <xdr:nvSpPr>
        <xdr:cNvPr id="59" name="Rectangle 58">
          <a:extLst>
            <a:ext uri="{FF2B5EF4-FFF2-40B4-BE49-F238E27FC236}">
              <a16:creationId xmlns:a16="http://schemas.microsoft.com/office/drawing/2014/main" id="{00000000-0008-0000-0800-00003B000000}"/>
            </a:ext>
          </a:extLst>
        </xdr:cNvPr>
        <xdr:cNvSpPr/>
      </xdr:nvSpPr>
      <xdr:spPr>
        <a:xfrm>
          <a:off x="9363074" y="5648325"/>
          <a:ext cx="171450" cy="104775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14</xdr:col>
      <xdr:colOff>161925</xdr:colOff>
      <xdr:row>16</xdr:row>
      <xdr:rowOff>190500</xdr:rowOff>
    </xdr:from>
    <xdr:to>
      <xdr:col>14</xdr:col>
      <xdr:colOff>495299</xdr:colOff>
      <xdr:row>17</xdr:row>
      <xdr:rowOff>123825</xdr:rowOff>
    </xdr:to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800-00003C000000}"/>
            </a:ext>
          </a:extLst>
        </xdr:cNvPr>
        <xdr:cNvSpPr txBox="1"/>
      </xdr:nvSpPr>
      <xdr:spPr>
        <a:xfrm>
          <a:off x="9048750" y="5572125"/>
          <a:ext cx="333374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>
              <a:solidFill>
                <a:schemeClr val="tx1">
                  <a:lumMod val="65000"/>
                  <a:lumOff val="35000"/>
                </a:schemeClr>
              </a:solidFill>
            </a:rPr>
            <a:t>CY</a:t>
          </a:r>
        </a:p>
      </xdr:txBody>
    </xdr:sp>
    <xdr:clientData/>
  </xdr:twoCellAnchor>
  <xdr:twoCellAnchor>
    <xdr:from>
      <xdr:col>13</xdr:col>
      <xdr:colOff>866775</xdr:colOff>
      <xdr:row>1</xdr:row>
      <xdr:rowOff>114300</xdr:rowOff>
    </xdr:from>
    <xdr:to>
      <xdr:col>16</xdr:col>
      <xdr:colOff>200025</xdr:colOff>
      <xdr:row>1</xdr:row>
      <xdr:rowOff>371475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00000000-0008-0000-0800-00003D000000}"/>
            </a:ext>
          </a:extLst>
        </xdr:cNvPr>
        <xdr:cNvSpPr txBox="1"/>
      </xdr:nvSpPr>
      <xdr:spPr>
        <a:xfrm>
          <a:off x="8839200" y="819150"/>
          <a:ext cx="19907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400">
              <a:solidFill>
                <a:schemeClr val="bg1"/>
              </a:solidFill>
            </a:rPr>
            <a:t>Revenue by State 000s</a:t>
          </a:r>
        </a:p>
      </xdr:txBody>
    </xdr:sp>
    <xdr:clientData/>
  </xdr:twoCellAnchor>
  <xdr:twoCellAnchor>
    <xdr:from>
      <xdr:col>14</xdr:col>
      <xdr:colOff>38100</xdr:colOff>
      <xdr:row>8</xdr:row>
      <xdr:rowOff>238125</xdr:rowOff>
    </xdr:from>
    <xdr:to>
      <xdr:col>16</xdr:col>
      <xdr:colOff>66675</xdr:colOff>
      <xdr:row>10</xdr:row>
      <xdr:rowOff>76199</xdr:rowOff>
    </xdr:to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00000000-0008-0000-0800-00003F000000}"/>
            </a:ext>
          </a:extLst>
        </xdr:cNvPr>
        <xdr:cNvSpPr txBox="1"/>
      </xdr:nvSpPr>
      <xdr:spPr>
        <a:xfrm>
          <a:off x="8924925" y="3314700"/>
          <a:ext cx="1771650" cy="285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>
              <a:solidFill>
                <a:schemeClr val="bg1"/>
              </a:solidFill>
            </a:rPr>
            <a:t>Staffing by State</a:t>
          </a:r>
        </a:p>
      </xdr:txBody>
    </xdr:sp>
    <xdr:clientData/>
  </xdr:twoCellAnchor>
  <xdr:twoCellAnchor>
    <xdr:from>
      <xdr:col>11</xdr:col>
      <xdr:colOff>447675</xdr:colOff>
      <xdr:row>0</xdr:row>
      <xdr:rowOff>514351</xdr:rowOff>
    </xdr:from>
    <xdr:to>
      <xdr:col>12</xdr:col>
      <xdr:colOff>857250</xdr:colOff>
      <xdr:row>1</xdr:row>
      <xdr:rowOff>47625</xdr:rowOff>
    </xdr:to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00000000-0008-0000-0800-000040000000}"/>
            </a:ext>
          </a:extLst>
        </xdr:cNvPr>
        <xdr:cNvSpPr txBox="1"/>
      </xdr:nvSpPr>
      <xdr:spPr>
        <a:xfrm>
          <a:off x="6553200" y="514351"/>
          <a:ext cx="1057275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000">
              <a:solidFill>
                <a:schemeClr val="tx1">
                  <a:lumMod val="65000"/>
                  <a:lumOff val="35000"/>
                </a:schemeClr>
              </a:solidFill>
            </a:rPr>
            <a:t>Group Revenue</a:t>
          </a:r>
        </a:p>
      </xdr:txBody>
    </xdr:sp>
    <xdr:clientData/>
  </xdr:twoCellAnchor>
  <xdr:twoCellAnchor editAs="oneCell">
    <xdr:from>
      <xdr:col>10</xdr:col>
      <xdr:colOff>552450</xdr:colOff>
      <xdr:row>0</xdr:row>
      <xdr:rowOff>0</xdr:rowOff>
    </xdr:from>
    <xdr:to>
      <xdr:col>12</xdr:col>
      <xdr:colOff>640</xdr:colOff>
      <xdr:row>1</xdr:row>
      <xdr:rowOff>362042</xdr:rowOff>
    </xdr:to>
    <xdr:pic>
      <xdr:nvPicPr>
        <xdr:cNvPr id="65" name="Picture 64">
          <a:extLst>
            <a:ext uri="{FF2B5EF4-FFF2-40B4-BE49-F238E27FC236}">
              <a16:creationId xmlns:a16="http://schemas.microsoft.com/office/drawing/2014/main" id="{00000000-0008-0000-08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67425" y="0"/>
          <a:ext cx="682811" cy="1066892"/>
        </a:xfrm>
        <a:prstGeom prst="rect">
          <a:avLst/>
        </a:prstGeom>
      </xdr:spPr>
    </xdr:pic>
    <xdr:clientData/>
  </xdr:twoCellAnchor>
  <xdr:twoCellAnchor>
    <xdr:from>
      <xdr:col>11</xdr:col>
      <xdr:colOff>619125</xdr:colOff>
      <xdr:row>0</xdr:row>
      <xdr:rowOff>295275</xdr:rowOff>
    </xdr:from>
    <xdr:to>
      <xdr:col>12</xdr:col>
      <xdr:colOff>628650</xdr:colOff>
      <xdr:row>0</xdr:row>
      <xdr:rowOff>533399</xdr:rowOff>
    </xdr:to>
    <xdr:sp macro="" textlink="Calc!$J$6">
      <xdr:nvSpPr>
        <xdr:cNvPr id="66" name="TextBox 65">
          <a:extLst>
            <a:ext uri="{FF2B5EF4-FFF2-40B4-BE49-F238E27FC236}">
              <a16:creationId xmlns:a16="http://schemas.microsoft.com/office/drawing/2014/main" id="{00000000-0008-0000-0800-000042000000}"/>
            </a:ext>
          </a:extLst>
        </xdr:cNvPr>
        <xdr:cNvSpPr txBox="1"/>
      </xdr:nvSpPr>
      <xdr:spPr>
        <a:xfrm>
          <a:off x="6724650" y="295275"/>
          <a:ext cx="657225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AA1A356A-1098-4840-A0EA-1DD112305487}" type="TxLink">
            <a:rPr lang="en-US" sz="12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</a:rPr>
            <a:pPr/>
            <a:t>858 k</a:t>
          </a:fld>
          <a:endParaRPr lang="en-AU" sz="12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12</xdr:col>
      <xdr:colOff>1209675</xdr:colOff>
      <xdr:row>0</xdr:row>
      <xdr:rowOff>285750</xdr:rowOff>
    </xdr:from>
    <xdr:to>
      <xdr:col>13</xdr:col>
      <xdr:colOff>647700</xdr:colOff>
      <xdr:row>0</xdr:row>
      <xdr:rowOff>561976</xdr:rowOff>
    </xdr:to>
    <xdr:sp macro="" textlink="Calc!$J$13">
      <xdr:nvSpPr>
        <xdr:cNvPr id="67" name="TextBox 66">
          <a:extLst>
            <a:ext uri="{FF2B5EF4-FFF2-40B4-BE49-F238E27FC236}">
              <a16:creationId xmlns:a16="http://schemas.microsoft.com/office/drawing/2014/main" id="{00000000-0008-0000-0800-000043000000}"/>
            </a:ext>
          </a:extLst>
        </xdr:cNvPr>
        <xdr:cNvSpPr txBox="1"/>
      </xdr:nvSpPr>
      <xdr:spPr>
        <a:xfrm>
          <a:off x="7962900" y="285750"/>
          <a:ext cx="657225" cy="2762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41754EB-5BC3-4D66-A197-ED5D660F1484}" type="TxLink">
            <a:rPr lang="en-US" sz="12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</a:rPr>
            <a:pPr/>
            <a:t>572 k</a:t>
          </a:fld>
          <a:endParaRPr lang="en-AU" sz="12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13</xdr:col>
      <xdr:colOff>38100</xdr:colOff>
      <xdr:row>0</xdr:row>
      <xdr:rowOff>504825</xdr:rowOff>
    </xdr:from>
    <xdr:to>
      <xdr:col>14</xdr:col>
      <xdr:colOff>180975</xdr:colOff>
      <xdr:row>1</xdr:row>
      <xdr:rowOff>38099</xdr:rowOff>
    </xdr:to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0000000-0008-0000-0800-000044000000}"/>
            </a:ext>
          </a:extLst>
        </xdr:cNvPr>
        <xdr:cNvSpPr txBox="1"/>
      </xdr:nvSpPr>
      <xdr:spPr>
        <a:xfrm>
          <a:off x="8010525" y="504825"/>
          <a:ext cx="1057275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000">
              <a:solidFill>
                <a:schemeClr val="tx1">
                  <a:lumMod val="65000"/>
                  <a:lumOff val="35000"/>
                </a:schemeClr>
              </a:solidFill>
            </a:rPr>
            <a:t>Group Expense</a:t>
          </a:r>
        </a:p>
      </xdr:txBody>
    </xdr:sp>
    <xdr:clientData/>
  </xdr:twoCellAnchor>
  <xdr:twoCellAnchor editAs="oneCell">
    <xdr:from>
      <xdr:col>14</xdr:col>
      <xdr:colOff>104776</xdr:colOff>
      <xdr:row>0</xdr:row>
      <xdr:rowOff>266700</xdr:rowOff>
    </xdr:from>
    <xdr:to>
      <xdr:col>14</xdr:col>
      <xdr:colOff>581026</xdr:colOff>
      <xdr:row>1</xdr:row>
      <xdr:rowOff>28479</xdr:rowOff>
    </xdr:to>
    <xdr:pic>
      <xdr:nvPicPr>
        <xdr:cNvPr id="69" name="Picture 68">
          <a:extLst>
            <a:ext uri="{FF2B5EF4-FFF2-40B4-BE49-F238E27FC236}">
              <a16:creationId xmlns:a16="http://schemas.microsoft.com/office/drawing/2014/main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1" y="266700"/>
          <a:ext cx="476250" cy="4666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581025</xdr:colOff>
      <xdr:row>0</xdr:row>
      <xdr:rowOff>523875</xdr:rowOff>
    </xdr:from>
    <xdr:to>
      <xdr:col>14</xdr:col>
      <xdr:colOff>1066800</xdr:colOff>
      <xdr:row>1</xdr:row>
      <xdr:rowOff>57149</xdr:rowOff>
    </xdr:to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00000000-0008-0000-0800-000046000000}"/>
            </a:ext>
          </a:extLst>
        </xdr:cNvPr>
        <xdr:cNvSpPr txBox="1"/>
      </xdr:nvSpPr>
      <xdr:spPr>
        <a:xfrm>
          <a:off x="9467850" y="523875"/>
          <a:ext cx="485775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000">
              <a:solidFill>
                <a:schemeClr val="tx1">
                  <a:lumMod val="65000"/>
                  <a:lumOff val="35000"/>
                </a:schemeClr>
              </a:solidFill>
            </a:rPr>
            <a:t>Staff</a:t>
          </a:r>
        </a:p>
      </xdr:txBody>
    </xdr:sp>
    <xdr:clientData/>
  </xdr:twoCellAnchor>
  <xdr:twoCellAnchor>
    <xdr:from>
      <xdr:col>14</xdr:col>
      <xdr:colOff>628650</xdr:colOff>
      <xdr:row>0</xdr:row>
      <xdr:rowOff>304800</xdr:rowOff>
    </xdr:from>
    <xdr:to>
      <xdr:col>15</xdr:col>
      <xdr:colOff>133350</xdr:colOff>
      <xdr:row>0</xdr:row>
      <xdr:rowOff>581026</xdr:rowOff>
    </xdr:to>
    <xdr:sp macro="" textlink="Calc!$K$13">
      <xdr:nvSpPr>
        <xdr:cNvPr id="71" name="TextBox 70">
          <a:extLst>
            <a:ext uri="{FF2B5EF4-FFF2-40B4-BE49-F238E27FC236}">
              <a16:creationId xmlns:a16="http://schemas.microsoft.com/office/drawing/2014/main" id="{00000000-0008-0000-0800-000047000000}"/>
            </a:ext>
          </a:extLst>
        </xdr:cNvPr>
        <xdr:cNvSpPr txBox="1"/>
      </xdr:nvSpPr>
      <xdr:spPr>
        <a:xfrm>
          <a:off x="9515475" y="304800"/>
          <a:ext cx="657225" cy="2762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FC8B4E3A-36B1-4CCD-8373-A1BB70D973AD}" type="TxLink">
            <a:rPr lang="en-US" sz="12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</a:rPr>
            <a:pPr/>
            <a:t>24</a:t>
          </a:fld>
          <a:endParaRPr lang="en-AU" sz="12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 editAs="oneCell">
    <xdr:from>
      <xdr:col>12</xdr:col>
      <xdr:colOff>704850</xdr:colOff>
      <xdr:row>0</xdr:row>
      <xdr:rowOff>390525</xdr:rowOff>
    </xdr:from>
    <xdr:to>
      <xdr:col>13</xdr:col>
      <xdr:colOff>125785</xdr:colOff>
      <xdr:row>1</xdr:row>
      <xdr:rowOff>27081</xdr:rowOff>
    </xdr:to>
    <xdr:pic>
      <xdr:nvPicPr>
        <xdr:cNvPr id="72" name="Picture 71">
          <a:extLst>
            <a:ext uri="{FF2B5EF4-FFF2-40B4-BE49-F238E27FC236}">
              <a16:creationId xmlns:a16="http://schemas.microsoft.com/office/drawing/2014/main" id="{00000000-0008-0000-08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458075" y="390525"/>
          <a:ext cx="640135" cy="341406"/>
        </a:xfrm>
        <a:prstGeom prst="rect">
          <a:avLst/>
        </a:prstGeom>
      </xdr:spPr>
    </xdr:pic>
    <xdr:clientData/>
  </xdr:twoCellAnchor>
  <xdr:twoCellAnchor>
    <xdr:from>
      <xdr:col>0</xdr:col>
      <xdr:colOff>180975</xdr:colOff>
      <xdr:row>1</xdr:row>
      <xdr:rowOff>361950</xdr:rowOff>
    </xdr:from>
    <xdr:to>
      <xdr:col>3</xdr:col>
      <xdr:colOff>123825</xdr:colOff>
      <xdr:row>2</xdr:row>
      <xdr:rowOff>114300</xdr:rowOff>
    </xdr:to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00000000-0008-0000-0800-000049000000}"/>
            </a:ext>
          </a:extLst>
        </xdr:cNvPr>
        <xdr:cNvSpPr txBox="1"/>
      </xdr:nvSpPr>
      <xdr:spPr>
        <a:xfrm>
          <a:off x="180975" y="1066800"/>
          <a:ext cx="132397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000">
              <a:solidFill>
                <a:schemeClr val="tx1">
                  <a:lumMod val="65000"/>
                  <a:lumOff val="35000"/>
                </a:schemeClr>
              </a:solidFill>
            </a:rPr>
            <a:t>Expense by</a:t>
          </a:r>
          <a:r>
            <a:rPr lang="en-AU" sz="1000" baseline="0">
              <a:solidFill>
                <a:schemeClr val="tx1">
                  <a:lumMod val="65000"/>
                  <a:lumOff val="35000"/>
                </a:schemeClr>
              </a:solidFill>
            </a:rPr>
            <a:t> Dept</a:t>
          </a:r>
          <a:endParaRPr lang="en-AU" sz="10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1</xdr:col>
      <xdr:colOff>285750</xdr:colOff>
      <xdr:row>2</xdr:row>
      <xdr:rowOff>133350</xdr:rowOff>
    </xdr:from>
    <xdr:to>
      <xdr:col>5</xdr:col>
      <xdr:colOff>400050</xdr:colOff>
      <xdr:row>8</xdr:row>
      <xdr:rowOff>171450</xdr:rowOff>
    </xdr:to>
    <xdr:graphicFrame macro="">
      <xdr:nvGraphicFramePr>
        <xdr:cNvPr id="75" name="Chart 74">
          <a:extLst>
            <a:ext uri="{FF2B5EF4-FFF2-40B4-BE49-F238E27FC236}">
              <a16:creationId xmlns:a16="http://schemas.microsoft.com/office/drawing/2014/main" id="{00000000-0008-0000-08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471487</xdr:colOff>
      <xdr:row>2</xdr:row>
      <xdr:rowOff>133350</xdr:rowOff>
    </xdr:from>
    <xdr:to>
      <xdr:col>9</xdr:col>
      <xdr:colOff>585787</xdr:colOff>
      <xdr:row>8</xdr:row>
      <xdr:rowOff>171450</xdr:rowOff>
    </xdr:to>
    <xdr:graphicFrame macro="">
      <xdr:nvGraphicFramePr>
        <xdr:cNvPr id="76" name="Chart 75">
          <a:extLst>
            <a:ext uri="{FF2B5EF4-FFF2-40B4-BE49-F238E27FC236}">
              <a16:creationId xmlns:a16="http://schemas.microsoft.com/office/drawing/2014/main" id="{00000000-0008-0000-08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85725</xdr:colOff>
      <xdr:row>2</xdr:row>
      <xdr:rowOff>133350</xdr:rowOff>
    </xdr:from>
    <xdr:to>
      <xdr:col>13</xdr:col>
      <xdr:colOff>104775</xdr:colOff>
      <xdr:row>8</xdr:row>
      <xdr:rowOff>171450</xdr:rowOff>
    </xdr:to>
    <xdr:graphicFrame macro="">
      <xdr:nvGraphicFramePr>
        <xdr:cNvPr id="77" name="Chart 76">
          <a:extLst>
            <a:ext uri="{FF2B5EF4-FFF2-40B4-BE49-F238E27FC236}">
              <a16:creationId xmlns:a16="http://schemas.microsoft.com/office/drawing/2014/main" id="{00000000-0008-0000-0800-00004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76200</xdr:colOff>
      <xdr:row>11</xdr:row>
      <xdr:rowOff>104775</xdr:rowOff>
    </xdr:from>
    <xdr:to>
      <xdr:col>5</xdr:col>
      <xdr:colOff>175909</xdr:colOff>
      <xdr:row>15</xdr:row>
      <xdr:rowOff>281940</xdr:rowOff>
    </xdr:to>
    <xdr:graphicFrame macro="">
      <xdr:nvGraphicFramePr>
        <xdr:cNvPr id="78" name="Chart 28">
          <a:extLst>
            <a:ext uri="{FF2B5EF4-FFF2-40B4-BE49-F238E27FC236}">
              <a16:creationId xmlns:a16="http://schemas.microsoft.com/office/drawing/2014/main" id="{00000000-0008-0000-08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309563</xdr:colOff>
      <xdr:row>11</xdr:row>
      <xdr:rowOff>104775</xdr:rowOff>
    </xdr:from>
    <xdr:to>
      <xdr:col>9</xdr:col>
      <xdr:colOff>409272</xdr:colOff>
      <xdr:row>15</xdr:row>
      <xdr:rowOff>281940</xdr:rowOff>
    </xdr:to>
    <xdr:graphicFrame macro="">
      <xdr:nvGraphicFramePr>
        <xdr:cNvPr id="79" name="Chart 28">
          <a:extLst>
            <a:ext uri="{FF2B5EF4-FFF2-40B4-BE49-F238E27FC236}">
              <a16:creationId xmlns:a16="http://schemas.microsoft.com/office/drawing/2014/main" id="{00000000-0008-0000-08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571500</xdr:colOff>
      <xdr:row>11</xdr:row>
      <xdr:rowOff>104775</xdr:rowOff>
    </xdr:from>
    <xdr:to>
      <xdr:col>12</xdr:col>
      <xdr:colOff>1204609</xdr:colOff>
      <xdr:row>15</xdr:row>
      <xdr:rowOff>281940</xdr:rowOff>
    </xdr:to>
    <xdr:graphicFrame macro="">
      <xdr:nvGraphicFramePr>
        <xdr:cNvPr id="80" name="Chart 28">
          <a:extLst>
            <a:ext uri="{FF2B5EF4-FFF2-40B4-BE49-F238E27FC236}">
              <a16:creationId xmlns:a16="http://schemas.microsoft.com/office/drawing/2014/main" id="{00000000-0008-0000-08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1076326</xdr:colOff>
      <xdr:row>2</xdr:row>
      <xdr:rowOff>9525</xdr:rowOff>
    </xdr:from>
    <xdr:to>
      <xdr:col>18</xdr:col>
      <xdr:colOff>533400</xdr:colOff>
      <xdr:row>8</xdr:row>
      <xdr:rowOff>10159</xdr:rowOff>
    </xdr:to>
    <xdr:graphicFrame macro="">
      <xdr:nvGraphicFramePr>
        <xdr:cNvPr id="81" name="Chart 80">
          <a:extLst>
            <a:ext uri="{FF2B5EF4-FFF2-40B4-BE49-F238E27FC236}">
              <a16:creationId xmlns:a16="http://schemas.microsoft.com/office/drawing/2014/main" id="{00000000-0008-0000-0800-00005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18</xdr:col>
      <xdr:colOff>76202</xdr:colOff>
      <xdr:row>10</xdr:row>
      <xdr:rowOff>114300</xdr:rowOff>
    </xdr:from>
    <xdr:to>
      <xdr:col>21</xdr:col>
      <xdr:colOff>104776</xdr:colOff>
      <xdr:row>15</xdr:row>
      <xdr:rowOff>323850</xdr:rowOff>
    </xdr:to>
    <xdr:graphicFrame macro="">
      <xdr:nvGraphicFramePr>
        <xdr:cNvPr id="82" name="Chart 81">
          <a:extLst>
            <a:ext uri="{FF2B5EF4-FFF2-40B4-BE49-F238E27FC236}">
              <a16:creationId xmlns:a16="http://schemas.microsoft.com/office/drawing/2014/main" id="{00000000-0008-0000-08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161925</xdr:colOff>
      <xdr:row>10</xdr:row>
      <xdr:rowOff>28575</xdr:rowOff>
    </xdr:from>
    <xdr:to>
      <xdr:col>3</xdr:col>
      <xdr:colOff>104775</xdr:colOff>
      <xdr:row>11</xdr:row>
      <xdr:rowOff>133350</xdr:rowOff>
    </xdr:to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00000000-0008-0000-0800-000053000000}"/>
            </a:ext>
          </a:extLst>
        </xdr:cNvPr>
        <xdr:cNvSpPr txBox="1"/>
      </xdr:nvSpPr>
      <xdr:spPr>
        <a:xfrm>
          <a:off x="161925" y="3552825"/>
          <a:ext cx="132397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000">
              <a:solidFill>
                <a:schemeClr val="tx1">
                  <a:lumMod val="65000"/>
                  <a:lumOff val="35000"/>
                </a:schemeClr>
              </a:solidFill>
            </a:rPr>
            <a:t>Expense by</a:t>
          </a:r>
          <a:r>
            <a:rPr lang="en-AU" sz="1000" baseline="0">
              <a:solidFill>
                <a:schemeClr val="tx1">
                  <a:lumMod val="65000"/>
                  <a:lumOff val="35000"/>
                </a:schemeClr>
              </a:solidFill>
            </a:rPr>
            <a:t> Dept</a:t>
          </a:r>
          <a:endParaRPr lang="en-AU" sz="10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 editAs="oneCell">
    <xdr:from>
      <xdr:col>14</xdr:col>
      <xdr:colOff>1066800</xdr:colOff>
      <xdr:row>0</xdr:row>
      <xdr:rowOff>152400</xdr:rowOff>
    </xdr:from>
    <xdr:to>
      <xdr:col>16</xdr:col>
      <xdr:colOff>38945</xdr:colOff>
      <xdr:row>1</xdr:row>
      <xdr:rowOff>23132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9953625" y="152400"/>
          <a:ext cx="715220" cy="575582"/>
        </a:xfrm>
        <a:prstGeom prst="rect">
          <a:avLst/>
        </a:prstGeom>
      </xdr:spPr>
    </xdr:pic>
    <xdr:clientData/>
  </xdr:twoCellAnchor>
  <xdr:twoCellAnchor>
    <xdr:from>
      <xdr:col>16</xdr:col>
      <xdr:colOff>28575</xdr:colOff>
      <xdr:row>0</xdr:row>
      <xdr:rowOff>533400</xdr:rowOff>
    </xdr:from>
    <xdr:to>
      <xdr:col>18</xdr:col>
      <xdr:colOff>0</xdr:colOff>
      <xdr:row>1</xdr:row>
      <xdr:rowOff>66674</xdr:rowOff>
    </xdr:to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00000000-0008-0000-0800-00004A000000}"/>
            </a:ext>
          </a:extLst>
        </xdr:cNvPr>
        <xdr:cNvSpPr txBox="1"/>
      </xdr:nvSpPr>
      <xdr:spPr>
        <a:xfrm>
          <a:off x="10658475" y="533400"/>
          <a:ext cx="1152525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000">
              <a:solidFill>
                <a:schemeClr val="tx1">
                  <a:lumMod val="65000"/>
                  <a:lumOff val="35000"/>
                </a:schemeClr>
              </a:solidFill>
            </a:rPr>
            <a:t>Net</a:t>
          </a:r>
          <a:r>
            <a:rPr lang="en-AU" sz="1000" baseline="0">
              <a:solidFill>
                <a:schemeClr val="tx1">
                  <a:lumMod val="65000"/>
                  <a:lumOff val="35000"/>
                </a:schemeClr>
              </a:solidFill>
            </a:rPr>
            <a:t> Profit Margin</a:t>
          </a:r>
          <a:endParaRPr lang="en-AU" sz="10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 editAs="oneCell">
    <xdr:from>
      <xdr:col>17</xdr:col>
      <xdr:colOff>323850</xdr:colOff>
      <xdr:row>0</xdr:row>
      <xdr:rowOff>180975</xdr:rowOff>
    </xdr:from>
    <xdr:to>
      <xdr:col>18</xdr:col>
      <xdr:colOff>302079</xdr:colOff>
      <xdr:row>1</xdr:row>
      <xdr:rowOff>0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44300" y="180975"/>
          <a:ext cx="568779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581025</xdr:colOff>
      <xdr:row>0</xdr:row>
      <xdr:rowOff>533400</xdr:rowOff>
    </xdr:from>
    <xdr:to>
      <xdr:col>20</xdr:col>
      <xdr:colOff>161925</xdr:colOff>
      <xdr:row>1</xdr:row>
      <xdr:rowOff>66674</xdr:rowOff>
    </xdr:to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00000000-0008-0000-0800-000059000000}"/>
            </a:ext>
          </a:extLst>
        </xdr:cNvPr>
        <xdr:cNvSpPr txBox="1"/>
      </xdr:nvSpPr>
      <xdr:spPr>
        <a:xfrm>
          <a:off x="11801475" y="533400"/>
          <a:ext cx="135255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000">
              <a:solidFill>
                <a:schemeClr val="tx1">
                  <a:lumMod val="65000"/>
                  <a:lumOff val="35000"/>
                </a:schemeClr>
              </a:solidFill>
            </a:rPr>
            <a:t>Debt Coverage Ratio</a:t>
          </a:r>
        </a:p>
      </xdr:txBody>
    </xdr:sp>
    <xdr:clientData/>
  </xdr:twoCellAnchor>
  <xdr:twoCellAnchor>
    <xdr:from>
      <xdr:col>19</xdr:col>
      <xdr:colOff>342901</xdr:colOff>
      <xdr:row>1</xdr:row>
      <xdr:rowOff>514350</xdr:rowOff>
    </xdr:from>
    <xdr:to>
      <xdr:col>21</xdr:col>
      <xdr:colOff>390525</xdr:colOff>
      <xdr:row>2</xdr:row>
      <xdr:rowOff>228600</xdr:rowOff>
    </xdr:to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00000000-0008-0000-0800-00005C000000}"/>
            </a:ext>
          </a:extLst>
        </xdr:cNvPr>
        <xdr:cNvSpPr txBox="1"/>
      </xdr:nvSpPr>
      <xdr:spPr>
        <a:xfrm>
          <a:off x="12744451" y="1219200"/>
          <a:ext cx="1228724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AU" sz="1300">
              <a:solidFill>
                <a:schemeClr val="tx1">
                  <a:lumMod val="65000"/>
                  <a:lumOff val="35000"/>
                </a:schemeClr>
              </a:solidFill>
            </a:rPr>
            <a:t>Cash</a:t>
          </a:r>
          <a:r>
            <a:rPr lang="en-AU" sz="1300" baseline="0">
              <a:solidFill>
                <a:schemeClr val="tx1">
                  <a:lumMod val="65000"/>
                  <a:lumOff val="35000"/>
                </a:schemeClr>
              </a:solidFill>
            </a:rPr>
            <a:t> Flow CY</a:t>
          </a:r>
          <a:endParaRPr lang="en-AU" sz="13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21</xdr:col>
      <xdr:colOff>219075</xdr:colOff>
      <xdr:row>2</xdr:row>
      <xdr:rowOff>0</xdr:rowOff>
    </xdr:from>
    <xdr:to>
      <xdr:col>22</xdr:col>
      <xdr:colOff>123825</xdr:colOff>
      <xdr:row>2</xdr:row>
      <xdr:rowOff>257175</xdr:rowOff>
    </xdr:to>
    <xdr:sp macro="" textlink="Calc!C36">
      <xdr:nvSpPr>
        <xdr:cNvPr id="93" name="TextBox 92">
          <a:extLst>
            <a:ext uri="{FF2B5EF4-FFF2-40B4-BE49-F238E27FC236}">
              <a16:creationId xmlns:a16="http://schemas.microsoft.com/office/drawing/2014/main" id="{00000000-0008-0000-0800-00005D000000}"/>
            </a:ext>
          </a:extLst>
        </xdr:cNvPr>
        <xdr:cNvSpPr txBox="1"/>
      </xdr:nvSpPr>
      <xdr:spPr>
        <a:xfrm>
          <a:off x="13801725" y="1247775"/>
          <a:ext cx="4953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fld id="{AB492AE7-2974-455D-B833-DD2C27DAF2FC}" type="TxLink">
            <a:rPr lang="en-US" sz="14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</a:rPr>
            <a:pPr algn="l"/>
            <a:t>85 k</a:t>
          </a:fld>
          <a:endParaRPr lang="en-AU" sz="14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19</xdr:col>
      <xdr:colOff>285749</xdr:colOff>
      <xdr:row>4</xdr:row>
      <xdr:rowOff>66675</xdr:rowOff>
    </xdr:from>
    <xdr:to>
      <xdr:col>21</xdr:col>
      <xdr:colOff>571500</xdr:colOff>
      <xdr:row>5</xdr:row>
      <xdr:rowOff>0</xdr:rowOff>
    </xdr:to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00000000-0008-0000-0800-00005E000000}"/>
            </a:ext>
          </a:extLst>
        </xdr:cNvPr>
        <xdr:cNvSpPr txBox="1"/>
      </xdr:nvSpPr>
      <xdr:spPr>
        <a:xfrm>
          <a:off x="12687299" y="1847850"/>
          <a:ext cx="1466851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AU" sz="1300">
              <a:solidFill>
                <a:schemeClr val="tx1">
                  <a:lumMod val="65000"/>
                  <a:lumOff val="35000"/>
                </a:schemeClr>
              </a:solidFill>
            </a:rPr>
            <a:t>Payable Avg</a:t>
          </a:r>
        </a:p>
      </xdr:txBody>
    </xdr:sp>
    <xdr:clientData/>
  </xdr:twoCellAnchor>
  <xdr:twoCellAnchor editAs="oneCell">
    <xdr:from>
      <xdr:col>18</xdr:col>
      <xdr:colOff>552451</xdr:colOff>
      <xdr:row>3</xdr:row>
      <xdr:rowOff>257176</xdr:rowOff>
    </xdr:from>
    <xdr:to>
      <xdr:col>19</xdr:col>
      <xdr:colOff>342900</xdr:colOff>
      <xdr:row>5</xdr:row>
      <xdr:rowOff>47625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2363451" y="1771651"/>
          <a:ext cx="380999" cy="380999"/>
        </a:xfrm>
        <a:prstGeom prst="rect">
          <a:avLst/>
        </a:prstGeom>
      </xdr:spPr>
    </xdr:pic>
    <xdr:clientData/>
  </xdr:twoCellAnchor>
  <xdr:twoCellAnchor editAs="oneCell">
    <xdr:from>
      <xdr:col>19</xdr:col>
      <xdr:colOff>9525</xdr:colOff>
      <xdr:row>6</xdr:row>
      <xdr:rowOff>11210</xdr:rowOff>
    </xdr:from>
    <xdr:to>
      <xdr:col>19</xdr:col>
      <xdr:colOff>342900</xdr:colOff>
      <xdr:row>6</xdr:row>
      <xdr:rowOff>315116</xdr:rowOff>
    </xdr:to>
    <xdr:pic>
      <xdr:nvPicPr>
        <xdr:cNvPr id="100" name="Picture 99">
          <a:extLst>
            <a:ext uri="{FF2B5EF4-FFF2-40B4-BE49-F238E27FC236}">
              <a16:creationId xmlns:a16="http://schemas.microsoft.com/office/drawing/2014/main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11075" y="2440085"/>
          <a:ext cx="333375" cy="3039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542925</xdr:colOff>
      <xdr:row>1</xdr:row>
      <xdr:rowOff>428625</xdr:rowOff>
    </xdr:from>
    <xdr:to>
      <xdr:col>19</xdr:col>
      <xdr:colOff>336008</xdr:colOff>
      <xdr:row>3</xdr:row>
      <xdr:rowOff>9525</xdr:rowOff>
    </xdr:to>
    <xdr:pic>
      <xdr:nvPicPr>
        <xdr:cNvPr id="101" name="Picture 100">
          <a:extLst>
            <a:ext uri="{FF2B5EF4-FFF2-40B4-BE49-F238E27FC236}">
              <a16:creationId xmlns:a16="http://schemas.microsoft.com/office/drawing/2014/main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53925" y="1133475"/>
          <a:ext cx="383633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133349</xdr:colOff>
      <xdr:row>4</xdr:row>
      <xdr:rowOff>76200</xdr:rowOff>
    </xdr:from>
    <xdr:to>
      <xdr:col>22</xdr:col>
      <xdr:colOff>257174</xdr:colOff>
      <xdr:row>5</xdr:row>
      <xdr:rowOff>9525</xdr:rowOff>
    </xdr:to>
    <xdr:sp macro="" textlink="Calc!O42">
      <xdr:nvSpPr>
        <xdr:cNvPr id="102" name="TextBox 101">
          <a:extLst>
            <a:ext uri="{FF2B5EF4-FFF2-40B4-BE49-F238E27FC236}">
              <a16:creationId xmlns:a16="http://schemas.microsoft.com/office/drawing/2014/main" id="{00000000-0008-0000-0800-000066000000}"/>
            </a:ext>
          </a:extLst>
        </xdr:cNvPr>
        <xdr:cNvSpPr txBox="1"/>
      </xdr:nvSpPr>
      <xdr:spPr>
        <a:xfrm>
          <a:off x="13715999" y="1857375"/>
          <a:ext cx="7143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fld id="{74D637BD-89C8-4BF1-8CD9-7F08DA52DB2A}" type="TxLink">
            <a:rPr lang="en-US" sz="14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</a:rPr>
            <a:pPr algn="l"/>
            <a:t> 60.6 </a:t>
          </a:fld>
          <a:endParaRPr lang="en-AU" sz="14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19</xdr:col>
      <xdr:colOff>295275</xdr:colOff>
      <xdr:row>6</xdr:row>
      <xdr:rowOff>76200</xdr:rowOff>
    </xdr:from>
    <xdr:to>
      <xdr:col>21</xdr:col>
      <xdr:colOff>581026</xdr:colOff>
      <xdr:row>7</xdr:row>
      <xdr:rowOff>9525</xdr:rowOff>
    </xdr:to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00000000-0008-0000-0800-000067000000}"/>
            </a:ext>
          </a:extLst>
        </xdr:cNvPr>
        <xdr:cNvSpPr txBox="1"/>
      </xdr:nvSpPr>
      <xdr:spPr>
        <a:xfrm>
          <a:off x="12696825" y="2505075"/>
          <a:ext cx="1466851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AU" sz="1300">
              <a:solidFill>
                <a:schemeClr val="tx1">
                  <a:lumMod val="65000"/>
                  <a:lumOff val="35000"/>
                </a:schemeClr>
              </a:solidFill>
            </a:rPr>
            <a:t>Receivable Avg</a:t>
          </a:r>
        </a:p>
      </xdr:txBody>
    </xdr:sp>
    <xdr:clientData/>
  </xdr:twoCellAnchor>
  <xdr:twoCellAnchor>
    <xdr:from>
      <xdr:col>21</xdr:col>
      <xdr:colOff>161924</xdr:colOff>
      <xdr:row>6</xdr:row>
      <xdr:rowOff>57150</xdr:rowOff>
    </xdr:from>
    <xdr:to>
      <xdr:col>22</xdr:col>
      <xdr:colOff>285749</xdr:colOff>
      <xdr:row>6</xdr:row>
      <xdr:rowOff>314325</xdr:rowOff>
    </xdr:to>
    <xdr:sp macro="" textlink="Calc!O45">
      <xdr:nvSpPr>
        <xdr:cNvPr id="104" name="TextBox 103">
          <a:extLst>
            <a:ext uri="{FF2B5EF4-FFF2-40B4-BE49-F238E27FC236}">
              <a16:creationId xmlns:a16="http://schemas.microsoft.com/office/drawing/2014/main" id="{00000000-0008-0000-0800-000068000000}"/>
            </a:ext>
          </a:extLst>
        </xdr:cNvPr>
        <xdr:cNvSpPr txBox="1"/>
      </xdr:nvSpPr>
      <xdr:spPr>
        <a:xfrm>
          <a:off x="13744574" y="2486025"/>
          <a:ext cx="7143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fld id="{28520AAF-EC1C-40A3-AB06-15B17EF956A5}" type="TxLink">
            <a:rPr lang="en-US" sz="14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</a:rPr>
            <a:pPr algn="l"/>
            <a:t> 58.7 </a:t>
          </a:fld>
          <a:endParaRPr lang="en-AU" sz="14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18</xdr:col>
      <xdr:colOff>333375</xdr:colOff>
      <xdr:row>0</xdr:row>
      <xdr:rowOff>333375</xdr:rowOff>
    </xdr:from>
    <xdr:to>
      <xdr:col>19</xdr:col>
      <xdr:colOff>400050</xdr:colOff>
      <xdr:row>0</xdr:row>
      <xdr:rowOff>609601</xdr:rowOff>
    </xdr:to>
    <xdr:sp macro="" textlink="Calc!C37">
      <xdr:nvSpPr>
        <xdr:cNvPr id="86" name="TextBox 85">
          <a:extLst>
            <a:ext uri="{FF2B5EF4-FFF2-40B4-BE49-F238E27FC236}">
              <a16:creationId xmlns:a16="http://schemas.microsoft.com/office/drawing/2014/main" id="{00000000-0008-0000-0800-000056000000}"/>
            </a:ext>
          </a:extLst>
        </xdr:cNvPr>
        <xdr:cNvSpPr txBox="1"/>
      </xdr:nvSpPr>
      <xdr:spPr>
        <a:xfrm>
          <a:off x="12144375" y="333375"/>
          <a:ext cx="657225" cy="2762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5CC92D6-909E-40D1-9E0F-58F5A0A30223}" type="TxLink">
            <a:rPr lang="en-US" sz="11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</a:rPr>
            <a:pPr/>
            <a:t> 1.45 </a:t>
          </a:fld>
          <a:endParaRPr lang="en-AU" sz="12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16</xdr:col>
      <xdr:colOff>76200</xdr:colOff>
      <xdr:row>0</xdr:row>
      <xdr:rowOff>304800</xdr:rowOff>
    </xdr:from>
    <xdr:to>
      <xdr:col>17</xdr:col>
      <xdr:colOff>142875</xdr:colOff>
      <xdr:row>0</xdr:row>
      <xdr:rowOff>581026</xdr:rowOff>
    </xdr:to>
    <xdr:sp macro="" textlink="Calc!C38">
      <xdr:nvSpPr>
        <xdr:cNvPr id="87" name="TextBox 86">
          <a:extLst>
            <a:ext uri="{FF2B5EF4-FFF2-40B4-BE49-F238E27FC236}">
              <a16:creationId xmlns:a16="http://schemas.microsoft.com/office/drawing/2014/main" id="{00000000-0008-0000-0800-000057000000}"/>
            </a:ext>
          </a:extLst>
        </xdr:cNvPr>
        <xdr:cNvSpPr txBox="1"/>
      </xdr:nvSpPr>
      <xdr:spPr>
        <a:xfrm>
          <a:off x="10706100" y="304800"/>
          <a:ext cx="657225" cy="2762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6174CEC5-B079-4D80-8EFA-D9C69E6AE25D}" type="TxLink">
            <a:rPr lang="en-US" sz="11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</a:rPr>
            <a:pPr/>
            <a:t>26.0%</a:t>
          </a:fld>
          <a:endParaRPr lang="en-AU" sz="12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18</xdr:col>
      <xdr:colOff>400050</xdr:colOff>
      <xdr:row>9</xdr:row>
      <xdr:rowOff>0</xdr:rowOff>
    </xdr:from>
    <xdr:to>
      <xdr:col>23</xdr:col>
      <xdr:colOff>228600</xdr:colOff>
      <xdr:row>10</xdr:row>
      <xdr:rowOff>95250</xdr:rowOff>
    </xdr:to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00000000-0008-0000-0800-000061000000}"/>
            </a:ext>
          </a:extLst>
        </xdr:cNvPr>
        <xdr:cNvSpPr txBox="1"/>
      </xdr:nvSpPr>
      <xdr:spPr>
        <a:xfrm>
          <a:off x="12211050" y="3333750"/>
          <a:ext cx="27813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>
              <a:solidFill>
                <a:schemeClr val="bg1"/>
              </a:solidFill>
            </a:rPr>
            <a:t>Social Spend YouTube FB Pinterest</a:t>
          </a:r>
        </a:p>
      </xdr:txBody>
    </xdr:sp>
    <xdr:clientData/>
  </xdr:twoCellAnchor>
  <xdr:twoCellAnchor>
    <xdr:from>
      <xdr:col>21</xdr:col>
      <xdr:colOff>0</xdr:colOff>
      <xdr:row>10</xdr:row>
      <xdr:rowOff>76200</xdr:rowOff>
    </xdr:from>
    <xdr:to>
      <xdr:col>21</xdr:col>
      <xdr:colOff>438150</xdr:colOff>
      <xdr:row>11</xdr:row>
      <xdr:rowOff>171450</xdr:rowOff>
    </xdr:to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00000000-0008-0000-0800-000063000000}"/>
            </a:ext>
          </a:extLst>
        </xdr:cNvPr>
        <xdr:cNvSpPr txBox="1"/>
      </xdr:nvSpPr>
      <xdr:spPr>
        <a:xfrm>
          <a:off x="13582650" y="3600450"/>
          <a:ext cx="4381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>
              <a:solidFill>
                <a:schemeClr val="tx1">
                  <a:lumMod val="65000"/>
                  <a:lumOff val="35000"/>
                </a:schemeClr>
              </a:solidFill>
            </a:rPr>
            <a:t>PY</a:t>
          </a:r>
          <a:endParaRPr lang="en-AU" sz="1400">
            <a:solidFill>
              <a:schemeClr val="bg1"/>
            </a:solidFill>
          </a:endParaRPr>
        </a:p>
      </xdr:txBody>
    </xdr:sp>
    <xdr:clientData/>
  </xdr:twoCellAnchor>
  <xdr:twoCellAnchor>
    <xdr:from>
      <xdr:col>18</xdr:col>
      <xdr:colOff>371475</xdr:colOff>
      <xdr:row>10</xdr:row>
      <xdr:rowOff>57150</xdr:rowOff>
    </xdr:from>
    <xdr:to>
      <xdr:col>19</xdr:col>
      <xdr:colOff>238125</xdr:colOff>
      <xdr:row>11</xdr:row>
      <xdr:rowOff>152400</xdr:rowOff>
    </xdr:to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00000000-0008-0000-0800-000069000000}"/>
            </a:ext>
          </a:extLst>
        </xdr:cNvPr>
        <xdr:cNvSpPr txBox="1"/>
      </xdr:nvSpPr>
      <xdr:spPr>
        <a:xfrm>
          <a:off x="12182475" y="3581400"/>
          <a:ext cx="4572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>
              <a:solidFill>
                <a:schemeClr val="tx1">
                  <a:lumMod val="65000"/>
                  <a:lumOff val="35000"/>
                </a:schemeClr>
              </a:solidFill>
            </a:rPr>
            <a:t>CY</a:t>
          </a:r>
          <a:endParaRPr lang="en-AU" sz="1400">
            <a:solidFill>
              <a:schemeClr val="bg1"/>
            </a:solidFill>
          </a:endParaRPr>
        </a:p>
      </xdr:txBody>
    </xdr:sp>
    <xdr:clientData/>
  </xdr:twoCellAnchor>
  <xdr:twoCellAnchor>
    <xdr:from>
      <xdr:col>20</xdr:col>
      <xdr:colOff>274409</xdr:colOff>
      <xdr:row>9</xdr:row>
      <xdr:rowOff>136071</xdr:rowOff>
    </xdr:from>
    <xdr:to>
      <xdr:col>24</xdr:col>
      <xdr:colOff>117928</xdr:colOff>
      <xdr:row>16</xdr:row>
      <xdr:rowOff>36285</xdr:rowOff>
    </xdr:to>
    <xdr:graphicFrame macro="">
      <xdr:nvGraphicFramePr>
        <xdr:cNvPr id="109" name="Chart 108">
          <a:extLst>
            <a:ext uri="{FF2B5EF4-FFF2-40B4-BE49-F238E27FC236}">
              <a16:creationId xmlns:a16="http://schemas.microsoft.com/office/drawing/2014/main" id="{00000000-0008-0000-0800-00006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 editAs="oneCell">
    <xdr:from>
      <xdr:col>9</xdr:col>
      <xdr:colOff>66675</xdr:colOff>
      <xdr:row>1</xdr:row>
      <xdr:rowOff>419100</xdr:rowOff>
    </xdr:from>
    <xdr:to>
      <xdr:col>10</xdr:col>
      <xdr:colOff>428039</xdr:colOff>
      <xdr:row>3</xdr:row>
      <xdr:rowOff>247650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4991100" y="1123950"/>
          <a:ext cx="951914" cy="638175"/>
        </a:xfrm>
        <a:prstGeom prst="rect">
          <a:avLst/>
        </a:prstGeom>
      </xdr:spPr>
    </xdr:pic>
    <xdr:clientData/>
  </xdr:twoCellAnchor>
  <xdr:twoCellAnchor editAs="oneCell">
    <xdr:from>
      <xdr:col>12</xdr:col>
      <xdr:colOff>676276</xdr:colOff>
      <xdr:row>1</xdr:row>
      <xdr:rowOff>491440</xdr:rowOff>
    </xdr:from>
    <xdr:to>
      <xdr:col>12</xdr:col>
      <xdr:colOff>1098948</xdr:colOff>
      <xdr:row>3</xdr:row>
      <xdr:rowOff>123825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BEBA8EAE-BF5A-486C-A8C5-ECC9F3942E4B}">
              <a14:imgProps xmlns:a14="http://schemas.microsoft.com/office/drawing/2010/main">
                <a14:imgLayer r:embed="rId22">
                  <a14:imgEffect>
                    <a14:artisticPlasticWrap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7429501" y="1196290"/>
          <a:ext cx="422672" cy="442010"/>
        </a:xfrm>
        <a:prstGeom prst="rect">
          <a:avLst/>
        </a:prstGeom>
      </xdr:spPr>
    </xdr:pic>
    <xdr:clientData/>
  </xdr:twoCellAnchor>
  <xdr:twoCellAnchor editAs="oneCell">
    <xdr:from>
      <xdr:col>3</xdr:col>
      <xdr:colOff>552450</xdr:colOff>
      <xdr:row>1</xdr:row>
      <xdr:rowOff>447675</xdr:rowOff>
    </xdr:from>
    <xdr:to>
      <xdr:col>5</xdr:col>
      <xdr:colOff>347087</xdr:colOff>
      <xdr:row>4</xdr:row>
      <xdr:rowOff>123825</xdr:rowOff>
    </xdr:to>
    <xdr:pic>
      <xdr:nvPicPr>
        <xdr:cNvPr id="111" name="Picture 110">
          <a:extLst>
            <a:ext uri="{FF2B5EF4-FFF2-40B4-BE49-F238E27FC236}">
              <a16:creationId xmlns:a16="http://schemas.microsoft.com/office/drawing/2014/main" id="{00000000-0008-0000-08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" y="1152525"/>
          <a:ext cx="975737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104775</xdr:colOff>
      <xdr:row>10</xdr:row>
      <xdr:rowOff>123825</xdr:rowOff>
    </xdr:from>
    <xdr:to>
      <xdr:col>20</xdr:col>
      <xdr:colOff>400050</xdr:colOff>
      <xdr:row>11</xdr:row>
      <xdr:rowOff>264033</xdr:rowOff>
    </xdr:to>
    <xdr:pic>
      <xdr:nvPicPr>
        <xdr:cNvPr id="112" name="Picture 111">
          <a:extLst>
            <a:ext uri="{FF2B5EF4-FFF2-40B4-BE49-F238E27FC236}">
              <a16:creationId xmlns:a16="http://schemas.microsoft.com/office/drawing/2014/main" id="{00000000-0008-0000-08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75" y="3648075"/>
          <a:ext cx="295275" cy="3307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419100</xdr:colOff>
      <xdr:row>10</xdr:row>
      <xdr:rowOff>123826</xdr:rowOff>
    </xdr:from>
    <xdr:to>
      <xdr:col>23</xdr:col>
      <xdr:colOff>142875</xdr:colOff>
      <xdr:row>11</xdr:row>
      <xdr:rowOff>223928</xdr:rowOff>
    </xdr:to>
    <xdr:pic>
      <xdr:nvPicPr>
        <xdr:cNvPr id="113" name="Picture 112">
          <a:extLst>
            <a:ext uri="{FF2B5EF4-FFF2-40B4-BE49-F238E27FC236}">
              <a16:creationId xmlns:a16="http://schemas.microsoft.com/office/drawing/2014/main" id="{00000000-0008-0000-08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648076"/>
          <a:ext cx="314325" cy="290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242694</xdr:colOff>
      <xdr:row>13</xdr:row>
      <xdr:rowOff>281214</xdr:rowOff>
    </xdr:from>
    <xdr:to>
      <xdr:col>21</xdr:col>
      <xdr:colOff>58962</xdr:colOff>
      <xdr:row>14</xdr:row>
      <xdr:rowOff>340631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duotone>
            <a:schemeClr val="accent1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13214837" y="4599214"/>
          <a:ext cx="405911" cy="358774"/>
        </a:xfrm>
        <a:prstGeom prst="rect">
          <a:avLst/>
        </a:prstGeom>
      </xdr:spPr>
    </xdr:pic>
    <xdr:clientData/>
  </xdr:twoCellAnchor>
  <xdr:twoCellAnchor>
    <xdr:from>
      <xdr:col>18</xdr:col>
      <xdr:colOff>338823</xdr:colOff>
      <xdr:row>20</xdr:row>
      <xdr:rowOff>105229</xdr:rowOff>
    </xdr:from>
    <xdr:to>
      <xdr:col>20</xdr:col>
      <xdr:colOff>480791</xdr:colOff>
      <xdr:row>22</xdr:row>
      <xdr:rowOff>19504</xdr:rowOff>
    </xdr:to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00000000-0008-0000-0800-000073000000}"/>
            </a:ext>
          </a:extLst>
        </xdr:cNvPr>
        <xdr:cNvSpPr txBox="1"/>
      </xdr:nvSpPr>
      <xdr:spPr>
        <a:xfrm>
          <a:off x="12131680" y="6518729"/>
          <a:ext cx="1321254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>
              <a:solidFill>
                <a:schemeClr val="tx1">
                  <a:lumMod val="65000"/>
                  <a:lumOff val="35000"/>
                </a:schemeClr>
              </a:solidFill>
            </a:rPr>
            <a:t>EBIT    </a:t>
          </a:r>
        </a:p>
      </xdr:txBody>
    </xdr:sp>
    <xdr:clientData/>
  </xdr:twoCellAnchor>
  <xdr:twoCellAnchor>
    <xdr:from>
      <xdr:col>18</xdr:col>
      <xdr:colOff>372836</xdr:colOff>
      <xdr:row>15</xdr:row>
      <xdr:rowOff>306614</xdr:rowOff>
    </xdr:from>
    <xdr:to>
      <xdr:col>23</xdr:col>
      <xdr:colOff>526144</xdr:colOff>
      <xdr:row>16</xdr:row>
      <xdr:rowOff>249463</xdr:rowOff>
    </xdr:to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0000000-0008-0000-0800-000074000000}"/>
            </a:ext>
          </a:extLst>
        </xdr:cNvPr>
        <xdr:cNvSpPr txBox="1"/>
      </xdr:nvSpPr>
      <xdr:spPr>
        <a:xfrm>
          <a:off x="12165693" y="5277757"/>
          <a:ext cx="3101522" cy="2966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>
              <a:solidFill>
                <a:schemeClr val="bg1"/>
              </a:solidFill>
            </a:rPr>
            <a:t>% of eCommerse</a:t>
          </a:r>
          <a:r>
            <a:rPr lang="en-AU" sz="1200" baseline="0">
              <a:solidFill>
                <a:schemeClr val="bg1"/>
              </a:solidFill>
            </a:rPr>
            <a:t> Sales Actual V Target</a:t>
          </a:r>
          <a:endParaRPr lang="en-AU" sz="1200">
            <a:solidFill>
              <a:schemeClr val="bg1"/>
            </a:solidFill>
          </a:endParaRPr>
        </a:p>
      </xdr:txBody>
    </xdr:sp>
    <xdr:clientData/>
  </xdr:twoCellAnchor>
  <xdr:twoCellAnchor>
    <xdr:from>
      <xdr:col>20</xdr:col>
      <xdr:colOff>260808</xdr:colOff>
      <xdr:row>16</xdr:row>
      <xdr:rowOff>302076</xdr:rowOff>
    </xdr:from>
    <xdr:to>
      <xdr:col>20</xdr:col>
      <xdr:colOff>260808</xdr:colOff>
      <xdr:row>17</xdr:row>
      <xdr:rowOff>34016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CxnSpPr/>
      </xdr:nvCxnSpPr>
      <xdr:spPr>
        <a:xfrm>
          <a:off x="13232951" y="5627005"/>
          <a:ext cx="0" cy="85725"/>
        </a:xfrm>
        <a:prstGeom prst="line">
          <a:avLst/>
        </a:prstGeom>
        <a:ln>
          <a:solidFill>
            <a:schemeClr val="accent2">
              <a:lumMod val="75000"/>
            </a:schemeClr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408214</xdr:colOff>
      <xdr:row>16</xdr:row>
      <xdr:rowOff>272143</xdr:rowOff>
    </xdr:from>
    <xdr:to>
      <xdr:col>18</xdr:col>
      <xdr:colOff>517071</xdr:colOff>
      <xdr:row>17</xdr:row>
      <xdr:rowOff>18143</xdr:rowOff>
    </xdr:to>
    <xdr:sp macro="" textlink="">
      <xdr:nvSpPr>
        <xdr:cNvPr id="42" name="Rectangle 41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SpPr/>
      </xdr:nvSpPr>
      <xdr:spPr>
        <a:xfrm>
          <a:off x="12201071" y="5597072"/>
          <a:ext cx="108857" cy="9978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18</xdr:col>
      <xdr:colOff>163285</xdr:colOff>
      <xdr:row>21</xdr:row>
      <xdr:rowOff>27222</xdr:rowOff>
    </xdr:from>
    <xdr:to>
      <xdr:col>24</xdr:col>
      <xdr:colOff>136071</xdr:colOff>
      <xdr:row>25</xdr:row>
      <xdr:rowOff>170097</xdr:rowOff>
    </xdr:to>
    <xdr:graphicFrame macro="">
      <xdr:nvGraphicFramePr>
        <xdr:cNvPr id="123" name="Chart 122">
          <a:extLst>
            <a:ext uri="{FF2B5EF4-FFF2-40B4-BE49-F238E27FC236}">
              <a16:creationId xmlns:a16="http://schemas.microsoft.com/office/drawing/2014/main" id="{00000000-0008-0000-0800-00007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127000</xdr:colOff>
      <xdr:row>17</xdr:row>
      <xdr:rowOff>28575</xdr:rowOff>
    </xdr:from>
    <xdr:to>
      <xdr:col>5</xdr:col>
      <xdr:colOff>479424</xdr:colOff>
      <xdr:row>25</xdr:row>
      <xdr:rowOff>162379</xdr:rowOff>
    </xdr:to>
    <xdr:graphicFrame macro="">
      <xdr:nvGraphicFramePr>
        <xdr:cNvPr id="114" name="Chart 113">
          <a:extLst>
            <a:ext uri="{FF2B5EF4-FFF2-40B4-BE49-F238E27FC236}">
              <a16:creationId xmlns:a16="http://schemas.microsoft.com/office/drawing/2014/main" id="{00000000-0008-0000-0800-00007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445407</xdr:colOff>
      <xdr:row>17</xdr:row>
      <xdr:rowOff>28575</xdr:rowOff>
    </xdr:from>
    <xdr:to>
      <xdr:col>10</xdr:col>
      <xdr:colOff>407760</xdr:colOff>
      <xdr:row>25</xdr:row>
      <xdr:rowOff>162379</xdr:rowOff>
    </xdr:to>
    <xdr:graphicFrame macro="">
      <xdr:nvGraphicFramePr>
        <xdr:cNvPr id="118" name="Chart 117">
          <a:extLst>
            <a:ext uri="{FF2B5EF4-FFF2-40B4-BE49-F238E27FC236}">
              <a16:creationId xmlns:a16="http://schemas.microsoft.com/office/drawing/2014/main" id="{00000000-0008-0000-0800-00007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10</xdr:col>
      <xdr:colOff>507102</xdr:colOff>
      <xdr:row>17</xdr:row>
      <xdr:rowOff>28575</xdr:rowOff>
    </xdr:from>
    <xdr:to>
      <xdr:col>14</xdr:col>
      <xdr:colOff>52169</xdr:colOff>
      <xdr:row>25</xdr:row>
      <xdr:rowOff>162379</xdr:rowOff>
    </xdr:to>
    <xdr:graphicFrame macro="">
      <xdr:nvGraphicFramePr>
        <xdr:cNvPr id="119" name="Chart 118">
          <a:extLst>
            <a:ext uri="{FF2B5EF4-FFF2-40B4-BE49-F238E27FC236}">
              <a16:creationId xmlns:a16="http://schemas.microsoft.com/office/drawing/2014/main" id="{00000000-0008-0000-0800-00007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14</xdr:col>
      <xdr:colOff>163292</xdr:colOff>
      <xdr:row>17</xdr:row>
      <xdr:rowOff>28575</xdr:rowOff>
    </xdr:from>
    <xdr:to>
      <xdr:col>18</xdr:col>
      <xdr:colOff>152859</xdr:colOff>
      <xdr:row>25</xdr:row>
      <xdr:rowOff>162379</xdr:rowOff>
    </xdr:to>
    <xdr:graphicFrame macro="">
      <xdr:nvGraphicFramePr>
        <xdr:cNvPr id="120" name="Chart 119">
          <a:extLst>
            <a:ext uri="{FF2B5EF4-FFF2-40B4-BE49-F238E27FC236}">
              <a16:creationId xmlns:a16="http://schemas.microsoft.com/office/drawing/2014/main" id="{00000000-0008-0000-0800-00007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542AE-D46A-41FA-BDE5-DF0F513ED0C0}">
  <sheetPr>
    <tabColor theme="7" tint="0.59999389629810485"/>
  </sheetPr>
  <dimension ref="B1:E10"/>
  <sheetViews>
    <sheetView showGridLines="0" showRowColHeaders="0" workbookViewId="0">
      <selection activeCell="G15" sqref="G15"/>
    </sheetView>
  </sheetViews>
  <sheetFormatPr defaultRowHeight="15" x14ac:dyDescent="0.25"/>
  <cols>
    <col min="3" max="3" width="17.42578125" bestFit="1" customWidth="1"/>
    <col min="4" max="4" width="32.28515625" bestFit="1" customWidth="1"/>
    <col min="5" max="5" width="11" customWidth="1"/>
  </cols>
  <sheetData>
    <row r="1" spans="2:5" x14ac:dyDescent="0.25">
      <c r="B1" s="32" t="s">
        <v>61</v>
      </c>
      <c r="C1" s="32" t="s">
        <v>62</v>
      </c>
      <c r="D1" s="32" t="s">
        <v>63</v>
      </c>
      <c r="E1" s="32" t="s">
        <v>82</v>
      </c>
    </row>
    <row r="2" spans="2:5" x14ac:dyDescent="0.25">
      <c r="B2" s="54" t="s">
        <v>64</v>
      </c>
      <c r="C2" s="55" t="s">
        <v>65</v>
      </c>
      <c r="D2" s="55" t="s">
        <v>66</v>
      </c>
      <c r="E2" s="59" t="str">
        <f>HYPERLINK("#"&amp;B2&amp;"!A2",B2)</f>
        <v>Model</v>
      </c>
    </row>
    <row r="3" spans="2:5" x14ac:dyDescent="0.25">
      <c r="B3" s="54" t="s">
        <v>67</v>
      </c>
      <c r="C3" s="55" t="s">
        <v>65</v>
      </c>
      <c r="D3" s="55" t="s">
        <v>68</v>
      </c>
      <c r="E3" s="59" t="str">
        <f t="shared" ref="E3:E10" si="0">HYPERLINK("#"&amp;B3&amp;"!A2",B3)</f>
        <v>List</v>
      </c>
    </row>
    <row r="4" spans="2:5" x14ac:dyDescent="0.25">
      <c r="B4" s="32" t="s">
        <v>78</v>
      </c>
      <c r="C4" s="55" t="s">
        <v>78</v>
      </c>
      <c r="D4" s="55" t="s">
        <v>93</v>
      </c>
      <c r="E4" s="59" t="str">
        <f t="shared" si="0"/>
        <v>Ops</v>
      </c>
    </row>
    <row r="5" spans="2:5" x14ac:dyDescent="0.25">
      <c r="B5" s="32" t="s">
        <v>79</v>
      </c>
      <c r="C5" s="55" t="s">
        <v>79</v>
      </c>
      <c r="D5" s="55" t="s">
        <v>92</v>
      </c>
      <c r="E5" s="59" t="str">
        <f t="shared" si="0"/>
        <v>KPI</v>
      </c>
    </row>
    <row r="6" spans="2:5" x14ac:dyDescent="0.25">
      <c r="B6" s="32" t="s">
        <v>80</v>
      </c>
      <c r="C6" s="55" t="s">
        <v>80</v>
      </c>
      <c r="D6" s="55" t="s">
        <v>91</v>
      </c>
      <c r="E6" s="59" t="str">
        <f t="shared" si="0"/>
        <v>Data</v>
      </c>
    </row>
    <row r="7" spans="2:5" x14ac:dyDescent="0.25">
      <c r="B7" s="56" t="s">
        <v>81</v>
      </c>
      <c r="C7" s="55" t="s">
        <v>70</v>
      </c>
      <c r="D7" s="55" t="s">
        <v>71</v>
      </c>
      <c r="E7" s="59" t="str">
        <f t="shared" si="0"/>
        <v>Calc</v>
      </c>
    </row>
    <row r="8" spans="2:5" x14ac:dyDescent="0.25">
      <c r="B8" s="56" t="s">
        <v>69</v>
      </c>
      <c r="C8" s="55" t="s">
        <v>70</v>
      </c>
      <c r="D8" s="55" t="s">
        <v>72</v>
      </c>
      <c r="E8" s="59" t="str">
        <f t="shared" si="0"/>
        <v>Chart</v>
      </c>
    </row>
    <row r="9" spans="2:5" x14ac:dyDescent="0.25">
      <c r="B9" s="57" t="s">
        <v>73</v>
      </c>
      <c r="C9" s="55" t="s">
        <v>74</v>
      </c>
      <c r="D9" s="55" t="s">
        <v>75</v>
      </c>
      <c r="E9" s="59" t="str">
        <f t="shared" si="0"/>
        <v>Check</v>
      </c>
    </row>
    <row r="10" spans="2:5" x14ac:dyDescent="0.25">
      <c r="B10" s="58" t="s">
        <v>83</v>
      </c>
      <c r="C10" s="55" t="s">
        <v>76</v>
      </c>
      <c r="D10" s="55" t="s">
        <v>77</v>
      </c>
      <c r="E10" s="59" t="str">
        <f t="shared" si="0"/>
        <v>Dash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0A1C3-5784-4454-9F8A-157C95B8311B}">
  <sheetPr>
    <tabColor theme="7" tint="0.59999389629810485"/>
  </sheetPr>
  <dimension ref="B1:G5"/>
  <sheetViews>
    <sheetView workbookViewId="0">
      <selection activeCell="G4" sqref="G4"/>
    </sheetView>
  </sheetViews>
  <sheetFormatPr defaultRowHeight="15" x14ac:dyDescent="0.25"/>
  <cols>
    <col min="1" max="1" width="4.7109375" customWidth="1"/>
    <col min="3" max="3" width="3.7109375" customWidth="1"/>
    <col min="6" max="6" width="3.7109375" customWidth="1"/>
    <col min="7" max="7" width="12.42578125" bestFit="1" customWidth="1"/>
  </cols>
  <sheetData>
    <row r="1" spans="2:7" x14ac:dyDescent="0.25">
      <c r="B1" s="32" t="s">
        <v>17</v>
      </c>
      <c r="D1" s="32" t="s">
        <v>17</v>
      </c>
      <c r="E1" s="32" t="s">
        <v>18</v>
      </c>
      <c r="G1" s="32" t="s">
        <v>73</v>
      </c>
    </row>
    <row r="2" spans="2:7" x14ac:dyDescent="0.25">
      <c r="B2">
        <v>2017</v>
      </c>
      <c r="D2">
        <f>B3</f>
        <v>2018</v>
      </c>
      <c r="E2">
        <f ca="1">OFFSET(D1,Dash!B1,0,1,1)</f>
        <v>2020</v>
      </c>
      <c r="G2" t="s">
        <v>89</v>
      </c>
    </row>
    <row r="3" spans="2:7" x14ac:dyDescent="0.25">
      <c r="B3">
        <f>B2+1</f>
        <v>2018</v>
      </c>
      <c r="D3">
        <f t="shared" ref="B3:D5" si="0">D2+1</f>
        <v>2019</v>
      </c>
      <c r="G3" t="s">
        <v>90</v>
      </c>
    </row>
    <row r="4" spans="2:7" x14ac:dyDescent="0.25">
      <c r="B4">
        <f t="shared" si="0"/>
        <v>2019</v>
      </c>
      <c r="D4">
        <f t="shared" si="0"/>
        <v>2020</v>
      </c>
    </row>
    <row r="5" spans="2:7" x14ac:dyDescent="0.25">
      <c r="B5">
        <f t="shared" si="0"/>
        <v>2020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1:G43"/>
  <sheetViews>
    <sheetView workbookViewId="0">
      <pane ySplit="1" topLeftCell="A2" activePane="bottomLeft" state="frozen"/>
      <selection pane="bottomLeft" activeCell="C2" sqref="C2"/>
    </sheetView>
  </sheetViews>
  <sheetFormatPr defaultRowHeight="15" x14ac:dyDescent="0.25"/>
  <cols>
    <col min="2" max="2" width="10" bestFit="1" customWidth="1"/>
    <col min="3" max="3" width="16.7109375" bestFit="1" customWidth="1"/>
    <col min="4" max="4" width="9.85546875" customWidth="1"/>
  </cols>
  <sheetData>
    <row r="1" spans="1:7" x14ac:dyDescent="0.25">
      <c r="A1" s="20" t="s">
        <v>0</v>
      </c>
      <c r="B1" s="20" t="s">
        <v>20</v>
      </c>
      <c r="C1" s="20" t="s">
        <v>21</v>
      </c>
      <c r="D1" s="20">
        <f>List!B2</f>
        <v>2017</v>
      </c>
      <c r="E1" s="20">
        <f>D1+1</f>
        <v>2018</v>
      </c>
      <c r="F1" s="20">
        <f t="shared" ref="F1:G1" si="0">E1+1</f>
        <v>2019</v>
      </c>
      <c r="G1" s="20">
        <f t="shared" si="0"/>
        <v>2020</v>
      </c>
    </row>
    <row r="2" spans="1:7" x14ac:dyDescent="0.25">
      <c r="A2" t="s">
        <v>1</v>
      </c>
      <c r="B2" t="s">
        <v>5</v>
      </c>
      <c r="C2" s="21" t="s">
        <v>22</v>
      </c>
      <c r="D2" s="30">
        <v>0.93</v>
      </c>
      <c r="E2" s="23">
        <v>0.99</v>
      </c>
      <c r="F2" s="23">
        <v>0.83</v>
      </c>
      <c r="G2" s="23">
        <v>0.77999999999999992</v>
      </c>
    </row>
    <row r="3" spans="1:7" x14ac:dyDescent="0.25">
      <c r="A3" t="s">
        <v>1</v>
      </c>
      <c r="B3" t="s">
        <v>6</v>
      </c>
      <c r="C3" s="21" t="s">
        <v>22</v>
      </c>
      <c r="D3" s="30">
        <v>0.98</v>
      </c>
      <c r="E3" s="23">
        <v>0.96</v>
      </c>
      <c r="F3" s="23">
        <v>0.93</v>
      </c>
      <c r="G3" s="23">
        <v>0.96000000000000008</v>
      </c>
    </row>
    <row r="4" spans="1:7" x14ac:dyDescent="0.25">
      <c r="A4" t="s">
        <v>1</v>
      </c>
      <c r="B4" t="s">
        <v>10</v>
      </c>
      <c r="C4" s="21" t="s">
        <v>22</v>
      </c>
      <c r="D4" s="30">
        <v>0.93</v>
      </c>
      <c r="E4" s="23">
        <v>0.94</v>
      </c>
      <c r="F4" s="23">
        <v>0.91</v>
      </c>
      <c r="G4" s="23">
        <v>0.97</v>
      </c>
    </row>
    <row r="5" spans="1:7" x14ac:dyDescent="0.25">
      <c r="A5" t="s">
        <v>1</v>
      </c>
      <c r="B5" t="s">
        <v>7</v>
      </c>
      <c r="C5" s="21" t="s">
        <v>22</v>
      </c>
      <c r="D5" s="30">
        <v>0.91999999999999993</v>
      </c>
      <c r="E5" s="23">
        <v>0.97</v>
      </c>
      <c r="F5" s="23">
        <v>0.85</v>
      </c>
      <c r="G5" s="23">
        <v>0.80999999999999994</v>
      </c>
    </row>
    <row r="6" spans="1:7" x14ac:dyDescent="0.25">
      <c r="A6" t="s">
        <v>1</v>
      </c>
      <c r="B6" t="s">
        <v>8</v>
      </c>
      <c r="C6" s="21" t="s">
        <v>22</v>
      </c>
      <c r="D6" s="30">
        <v>0.8600000000000001</v>
      </c>
      <c r="E6" s="23">
        <v>0.93</v>
      </c>
      <c r="F6" s="23">
        <v>0.87</v>
      </c>
      <c r="G6" s="23">
        <v>0.83</v>
      </c>
    </row>
    <row r="7" spans="1:7" x14ac:dyDescent="0.25">
      <c r="A7" t="s">
        <v>1</v>
      </c>
      <c r="B7" t="s">
        <v>9</v>
      </c>
      <c r="C7" s="21" t="s">
        <v>22</v>
      </c>
      <c r="D7" s="30">
        <v>0.98</v>
      </c>
      <c r="E7" s="23">
        <v>0.92</v>
      </c>
      <c r="F7" s="23">
        <v>0.93</v>
      </c>
      <c r="G7" s="23">
        <v>0.98000000000000009</v>
      </c>
    </row>
    <row r="8" spans="1:7" x14ac:dyDescent="0.25">
      <c r="B8" s="21"/>
      <c r="D8" s="30"/>
    </row>
    <row r="9" spans="1:7" x14ac:dyDescent="0.25">
      <c r="A9" t="s">
        <v>4</v>
      </c>
      <c r="B9" t="s">
        <v>5</v>
      </c>
      <c r="C9" s="21" t="s">
        <v>22</v>
      </c>
      <c r="D9" s="30">
        <v>0.93</v>
      </c>
      <c r="E9" s="23">
        <v>0.9</v>
      </c>
      <c r="F9" s="23">
        <v>0.81</v>
      </c>
      <c r="G9" s="23">
        <v>0.83000000000000007</v>
      </c>
    </row>
    <row r="10" spans="1:7" x14ac:dyDescent="0.25">
      <c r="A10" t="s">
        <v>4</v>
      </c>
      <c r="B10" t="s">
        <v>6</v>
      </c>
      <c r="C10" s="21" t="s">
        <v>22</v>
      </c>
      <c r="D10" s="30">
        <v>0.91999999999999993</v>
      </c>
      <c r="E10" s="23">
        <v>0.95</v>
      </c>
      <c r="F10" s="23">
        <v>0.95</v>
      </c>
      <c r="G10" s="23">
        <v>0.98</v>
      </c>
    </row>
    <row r="11" spans="1:7" x14ac:dyDescent="0.25">
      <c r="A11" t="s">
        <v>4</v>
      </c>
      <c r="B11" t="s">
        <v>10</v>
      </c>
      <c r="C11" s="21" t="s">
        <v>22</v>
      </c>
      <c r="D11" s="30">
        <v>0.8</v>
      </c>
      <c r="E11" s="23">
        <v>0.84</v>
      </c>
      <c r="F11" s="23">
        <v>0.86</v>
      </c>
      <c r="G11" s="23">
        <v>0.80999999999999994</v>
      </c>
    </row>
    <row r="12" spans="1:7" x14ac:dyDescent="0.25">
      <c r="A12" t="s">
        <v>4</v>
      </c>
      <c r="B12" t="s">
        <v>7</v>
      </c>
      <c r="C12" s="21" t="s">
        <v>22</v>
      </c>
      <c r="D12" s="30">
        <v>0.82</v>
      </c>
      <c r="E12" s="23">
        <v>0.87</v>
      </c>
      <c r="F12" s="23">
        <v>0.92</v>
      </c>
      <c r="G12" s="23">
        <v>0.87</v>
      </c>
    </row>
    <row r="13" spans="1:7" x14ac:dyDescent="0.25">
      <c r="A13" t="s">
        <v>4</v>
      </c>
      <c r="B13" t="s">
        <v>8</v>
      </c>
      <c r="C13" s="21" t="s">
        <v>22</v>
      </c>
      <c r="D13" s="30">
        <v>0.9</v>
      </c>
      <c r="E13" s="23">
        <v>0.88</v>
      </c>
      <c r="F13" s="23">
        <v>0.95</v>
      </c>
      <c r="G13" s="23">
        <v>0.89999999999999991</v>
      </c>
    </row>
    <row r="14" spans="1:7" x14ac:dyDescent="0.25">
      <c r="A14" t="s">
        <v>4</v>
      </c>
      <c r="B14" t="s">
        <v>9</v>
      </c>
      <c r="C14" s="21" t="s">
        <v>22</v>
      </c>
      <c r="D14" s="30">
        <v>0.97</v>
      </c>
      <c r="E14" s="23">
        <v>0.96</v>
      </c>
      <c r="F14" s="23">
        <v>0.95</v>
      </c>
      <c r="G14" s="23">
        <v>0.94</v>
      </c>
    </row>
    <row r="15" spans="1:7" x14ac:dyDescent="0.25">
      <c r="B15" s="21"/>
      <c r="D15" s="30"/>
      <c r="E15" s="23"/>
      <c r="F15" s="23"/>
      <c r="G15" s="23"/>
    </row>
    <row r="16" spans="1:7" x14ac:dyDescent="0.25">
      <c r="A16" t="s">
        <v>2</v>
      </c>
      <c r="B16" t="s">
        <v>5</v>
      </c>
      <c r="C16" s="21" t="s">
        <v>22</v>
      </c>
      <c r="D16" s="30">
        <v>0.91999999999999993</v>
      </c>
      <c r="E16" s="23">
        <v>0.96</v>
      </c>
      <c r="F16" s="23">
        <v>0.82</v>
      </c>
      <c r="G16" s="23">
        <v>0.78999999999999992</v>
      </c>
    </row>
    <row r="17" spans="1:7" x14ac:dyDescent="0.25">
      <c r="A17" t="s">
        <v>2</v>
      </c>
      <c r="B17" t="s">
        <v>6</v>
      </c>
      <c r="C17" s="21" t="s">
        <v>22</v>
      </c>
      <c r="D17" s="30">
        <v>0.86</v>
      </c>
      <c r="E17" s="23">
        <v>0.89</v>
      </c>
      <c r="F17" s="23">
        <v>0.95</v>
      </c>
      <c r="G17" s="23">
        <v>0.94</v>
      </c>
    </row>
    <row r="18" spans="1:7" x14ac:dyDescent="0.25">
      <c r="A18" t="s">
        <v>2</v>
      </c>
      <c r="B18" t="s">
        <v>10</v>
      </c>
      <c r="C18" s="21" t="s">
        <v>22</v>
      </c>
      <c r="D18" s="30">
        <v>0.87999999999999989</v>
      </c>
      <c r="E18" s="23">
        <v>0.94</v>
      </c>
      <c r="F18" s="23">
        <v>0.93</v>
      </c>
      <c r="G18" s="23">
        <v>0.91</v>
      </c>
    </row>
    <row r="19" spans="1:7" x14ac:dyDescent="0.25">
      <c r="A19" t="s">
        <v>2</v>
      </c>
      <c r="B19" t="s">
        <v>7</v>
      </c>
      <c r="C19" s="21" t="s">
        <v>22</v>
      </c>
      <c r="D19" s="30">
        <v>0.89999999999999991</v>
      </c>
      <c r="E19" s="23">
        <v>0.83</v>
      </c>
      <c r="F19" s="23">
        <v>0.92</v>
      </c>
      <c r="G19" s="23">
        <v>0.94000000000000006</v>
      </c>
    </row>
    <row r="20" spans="1:7" x14ac:dyDescent="0.25">
      <c r="A20" t="s">
        <v>2</v>
      </c>
      <c r="B20" t="s">
        <v>8</v>
      </c>
      <c r="C20" s="21" t="s">
        <v>22</v>
      </c>
      <c r="D20" s="30">
        <v>0.84</v>
      </c>
      <c r="E20" s="23">
        <v>0.83</v>
      </c>
      <c r="F20" s="23">
        <v>0.87</v>
      </c>
      <c r="G20" s="23">
        <v>0.92</v>
      </c>
    </row>
    <row r="21" spans="1:7" x14ac:dyDescent="0.25">
      <c r="A21" t="s">
        <v>2</v>
      </c>
      <c r="B21" t="s">
        <v>9</v>
      </c>
      <c r="C21" s="21" t="s">
        <v>22</v>
      </c>
      <c r="D21" s="30">
        <v>0.8600000000000001</v>
      </c>
      <c r="E21" s="23">
        <v>0.92</v>
      </c>
      <c r="F21" s="23">
        <v>0.94</v>
      </c>
      <c r="G21" s="23">
        <v>0.92</v>
      </c>
    </row>
    <row r="22" spans="1:7" x14ac:dyDescent="0.25">
      <c r="B22" s="21"/>
      <c r="D22" s="30"/>
      <c r="E22" s="23"/>
      <c r="F22" s="23"/>
      <c r="G22" s="23"/>
    </row>
    <row r="23" spans="1:7" x14ac:dyDescent="0.25">
      <c r="A23" t="s">
        <v>3</v>
      </c>
      <c r="B23" t="s">
        <v>5</v>
      </c>
      <c r="C23" s="21" t="s">
        <v>22</v>
      </c>
      <c r="D23" s="30">
        <v>0.80999999999999994</v>
      </c>
      <c r="E23" s="23">
        <v>0.83</v>
      </c>
      <c r="F23" s="23">
        <v>0.82</v>
      </c>
      <c r="G23" s="23">
        <v>0.85</v>
      </c>
    </row>
    <row r="24" spans="1:7" x14ac:dyDescent="0.25">
      <c r="A24" t="s">
        <v>3</v>
      </c>
      <c r="B24" t="s">
        <v>6</v>
      </c>
      <c r="C24" s="21" t="s">
        <v>22</v>
      </c>
      <c r="D24" s="30">
        <v>0.97</v>
      </c>
      <c r="E24" s="23">
        <v>0.97</v>
      </c>
      <c r="F24" s="23">
        <v>0.81</v>
      </c>
      <c r="G24" s="23">
        <v>0.8</v>
      </c>
    </row>
    <row r="25" spans="1:7" x14ac:dyDescent="0.25">
      <c r="A25" t="s">
        <v>3</v>
      </c>
      <c r="B25" t="s">
        <v>10</v>
      </c>
      <c r="C25" s="21" t="s">
        <v>22</v>
      </c>
      <c r="D25" s="30">
        <v>0.8</v>
      </c>
      <c r="E25" s="23">
        <v>0.86</v>
      </c>
      <c r="F25" s="23">
        <v>0.95</v>
      </c>
      <c r="G25" s="23">
        <v>0.99</v>
      </c>
    </row>
    <row r="26" spans="1:7" x14ac:dyDescent="0.25">
      <c r="A26" t="s">
        <v>3</v>
      </c>
      <c r="B26" t="s">
        <v>7</v>
      </c>
      <c r="C26" s="21" t="s">
        <v>22</v>
      </c>
      <c r="D26" s="30">
        <v>0.83</v>
      </c>
      <c r="E26" s="23">
        <v>0.85</v>
      </c>
      <c r="F26" s="23">
        <v>0.85</v>
      </c>
      <c r="G26" s="23">
        <v>0.82</v>
      </c>
    </row>
    <row r="27" spans="1:7" x14ac:dyDescent="0.25">
      <c r="A27" t="s">
        <v>3</v>
      </c>
      <c r="B27" t="s">
        <v>8</v>
      </c>
      <c r="C27" s="21" t="s">
        <v>22</v>
      </c>
      <c r="D27" s="30">
        <v>0.9</v>
      </c>
      <c r="E27" s="23">
        <v>0.86</v>
      </c>
      <c r="F27" s="23">
        <v>0.89</v>
      </c>
      <c r="G27" s="23">
        <v>0.89</v>
      </c>
    </row>
    <row r="28" spans="1:7" x14ac:dyDescent="0.25">
      <c r="A28" t="s">
        <v>3</v>
      </c>
      <c r="B28" t="s">
        <v>9</v>
      </c>
      <c r="C28" s="21" t="s">
        <v>22</v>
      </c>
      <c r="D28" s="30">
        <v>0.84000000000000008</v>
      </c>
      <c r="E28" s="23">
        <v>0.9</v>
      </c>
      <c r="F28" s="23">
        <v>0.82</v>
      </c>
      <c r="G28" s="23">
        <v>0.87999999999999989</v>
      </c>
    </row>
    <row r="30" spans="1:7" x14ac:dyDescent="0.25">
      <c r="A30" t="s">
        <v>1</v>
      </c>
      <c r="B30" t="s">
        <v>5</v>
      </c>
      <c r="C30" s="27" t="s">
        <v>24</v>
      </c>
      <c r="D30" s="21">
        <v>22</v>
      </c>
      <c r="E30" s="21">
        <v>28</v>
      </c>
      <c r="F30" s="28">
        <v>31</v>
      </c>
      <c r="G30" s="28">
        <v>26</v>
      </c>
    </row>
    <row r="31" spans="1:7" x14ac:dyDescent="0.25">
      <c r="A31" t="s">
        <v>1</v>
      </c>
      <c r="B31" t="s">
        <v>6</v>
      </c>
      <c r="C31" s="27" t="s">
        <v>24</v>
      </c>
      <c r="D31" s="21">
        <v>31</v>
      </c>
      <c r="E31" s="21">
        <v>42</v>
      </c>
      <c r="F31" s="28">
        <v>37</v>
      </c>
      <c r="G31" s="28">
        <v>34</v>
      </c>
    </row>
    <row r="32" spans="1:7" x14ac:dyDescent="0.25">
      <c r="A32" t="s">
        <v>1</v>
      </c>
      <c r="B32" t="s">
        <v>10</v>
      </c>
      <c r="C32" s="27" t="s">
        <v>24</v>
      </c>
      <c r="D32" s="21">
        <v>26</v>
      </c>
      <c r="E32" s="21">
        <v>34</v>
      </c>
      <c r="F32" s="28">
        <v>29</v>
      </c>
      <c r="G32" s="28">
        <v>33</v>
      </c>
    </row>
    <row r="33" spans="1:7" x14ac:dyDescent="0.25">
      <c r="A33" t="s">
        <v>1</v>
      </c>
      <c r="B33" t="s">
        <v>7</v>
      </c>
      <c r="C33" s="27" t="s">
        <v>24</v>
      </c>
      <c r="D33" s="21">
        <v>27</v>
      </c>
      <c r="E33" s="21">
        <v>30</v>
      </c>
      <c r="F33" s="28">
        <v>38</v>
      </c>
      <c r="G33" s="28">
        <v>32</v>
      </c>
    </row>
    <row r="34" spans="1:7" x14ac:dyDescent="0.25">
      <c r="A34" t="s">
        <v>1</v>
      </c>
      <c r="B34" t="s">
        <v>8</v>
      </c>
      <c r="C34" s="27" t="s">
        <v>24</v>
      </c>
      <c r="D34" s="21">
        <v>12</v>
      </c>
      <c r="E34" s="29">
        <v>14</v>
      </c>
      <c r="F34" s="28">
        <v>18</v>
      </c>
      <c r="G34" s="28">
        <v>26</v>
      </c>
    </row>
    <row r="35" spans="1:7" x14ac:dyDescent="0.25">
      <c r="A35" t="s">
        <v>1</v>
      </c>
      <c r="B35" t="s">
        <v>9</v>
      </c>
      <c r="C35" s="27" t="s">
        <v>24</v>
      </c>
      <c r="D35" s="21">
        <v>9</v>
      </c>
      <c r="E35" s="29">
        <v>7</v>
      </c>
      <c r="F35" s="28">
        <v>11</v>
      </c>
      <c r="G35" s="28">
        <v>3</v>
      </c>
    </row>
    <row r="36" spans="1:7" x14ac:dyDescent="0.25">
      <c r="D36" s="21"/>
      <c r="E36" s="22"/>
      <c r="F36" s="23"/>
      <c r="G36" s="23"/>
    </row>
    <row r="37" spans="1:7" x14ac:dyDescent="0.25">
      <c r="B37" t="s">
        <v>5</v>
      </c>
      <c r="C37" s="21" t="s">
        <v>25</v>
      </c>
      <c r="E37" s="21">
        <v>12</v>
      </c>
      <c r="F37" s="28">
        <v>7</v>
      </c>
      <c r="G37" s="28">
        <v>7</v>
      </c>
    </row>
    <row r="38" spans="1:7" x14ac:dyDescent="0.25">
      <c r="B38" t="s">
        <v>6</v>
      </c>
      <c r="C38" s="21" t="s">
        <v>25</v>
      </c>
      <c r="E38" s="21">
        <v>18</v>
      </c>
      <c r="F38" s="28">
        <v>20</v>
      </c>
      <c r="G38" s="28">
        <v>23</v>
      </c>
    </row>
    <row r="39" spans="1:7" x14ac:dyDescent="0.25">
      <c r="B39" t="s">
        <v>10</v>
      </c>
      <c r="C39" s="21" t="s">
        <v>25</v>
      </c>
      <c r="E39" s="21">
        <v>19</v>
      </c>
      <c r="F39" s="28">
        <v>26</v>
      </c>
      <c r="G39" s="28">
        <v>31</v>
      </c>
    </row>
    <row r="40" spans="1:7" x14ac:dyDescent="0.25">
      <c r="B40" t="s">
        <v>7</v>
      </c>
      <c r="C40" s="21" t="s">
        <v>25</v>
      </c>
      <c r="E40" s="21">
        <v>20</v>
      </c>
      <c r="F40" s="28">
        <v>27</v>
      </c>
      <c r="G40" s="28">
        <v>29</v>
      </c>
    </row>
    <row r="41" spans="1:7" x14ac:dyDescent="0.25">
      <c r="B41" t="s">
        <v>8</v>
      </c>
      <c r="C41" s="21" t="s">
        <v>25</v>
      </c>
      <c r="E41" s="29">
        <v>16</v>
      </c>
      <c r="F41" s="28">
        <v>14</v>
      </c>
      <c r="G41" s="28">
        <v>15</v>
      </c>
    </row>
    <row r="42" spans="1:7" x14ac:dyDescent="0.25">
      <c r="B42" t="s">
        <v>9</v>
      </c>
      <c r="C42" s="21" t="s">
        <v>25</v>
      </c>
      <c r="E42" s="29">
        <v>17</v>
      </c>
      <c r="F42" s="28">
        <v>25</v>
      </c>
      <c r="G42" s="28">
        <v>24</v>
      </c>
    </row>
    <row r="43" spans="1:7" x14ac:dyDescent="0.25">
      <c r="B43" s="21"/>
      <c r="C43" s="2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</sheetPr>
  <dimension ref="A1:N45"/>
  <sheetViews>
    <sheetView topLeftCell="A13" workbookViewId="0">
      <selection activeCell="G32" sqref="G32"/>
    </sheetView>
  </sheetViews>
  <sheetFormatPr defaultRowHeight="15" x14ac:dyDescent="0.25"/>
  <cols>
    <col min="1" max="1" width="7.42578125" customWidth="1"/>
    <col min="2" max="2" width="15.42578125" bestFit="1" customWidth="1"/>
  </cols>
  <sheetData>
    <row r="1" spans="1:14" x14ac:dyDescent="0.25">
      <c r="A1" s="32" t="s">
        <v>16</v>
      </c>
      <c r="B1" s="32" t="s">
        <v>15</v>
      </c>
      <c r="C1" s="32" t="s">
        <v>28</v>
      </c>
      <c r="D1" s="32" t="s">
        <v>29</v>
      </c>
      <c r="E1" s="32" t="s">
        <v>30</v>
      </c>
      <c r="F1" s="32" t="s">
        <v>31</v>
      </c>
      <c r="G1" s="32" t="s">
        <v>32</v>
      </c>
      <c r="H1" s="32" t="s">
        <v>33</v>
      </c>
      <c r="I1" s="32" t="s">
        <v>34</v>
      </c>
      <c r="J1" s="32" t="s">
        <v>35</v>
      </c>
      <c r="K1" s="32" t="s">
        <v>36</v>
      </c>
      <c r="L1" s="32" t="s">
        <v>37</v>
      </c>
      <c r="M1" s="32" t="s">
        <v>38</v>
      </c>
      <c r="N1" s="32" t="s">
        <v>39</v>
      </c>
    </row>
    <row r="2" spans="1:14" x14ac:dyDescent="0.25">
      <c r="A2">
        <f>List!$B$2</f>
        <v>2017</v>
      </c>
      <c r="B2" t="s">
        <v>40</v>
      </c>
      <c r="C2">
        <v>58</v>
      </c>
      <c r="D2">
        <v>46</v>
      </c>
      <c r="E2">
        <v>99</v>
      </c>
      <c r="F2">
        <v>65</v>
      </c>
      <c r="G2">
        <v>55</v>
      </c>
      <c r="H2">
        <v>64</v>
      </c>
      <c r="I2">
        <v>22</v>
      </c>
      <c r="J2">
        <v>40</v>
      </c>
      <c r="K2">
        <v>58</v>
      </c>
      <c r="L2">
        <v>101</v>
      </c>
      <c r="M2">
        <v>25</v>
      </c>
      <c r="N2">
        <v>23</v>
      </c>
    </row>
    <row r="3" spans="1:14" x14ac:dyDescent="0.25">
      <c r="A3">
        <f>List!$B$3</f>
        <v>2018</v>
      </c>
      <c r="B3" t="s">
        <v>40</v>
      </c>
      <c r="C3">
        <v>71</v>
      </c>
      <c r="D3">
        <v>58</v>
      </c>
      <c r="E3">
        <v>66</v>
      </c>
      <c r="F3">
        <v>54</v>
      </c>
      <c r="G3">
        <v>94</v>
      </c>
      <c r="H3">
        <v>97</v>
      </c>
      <c r="I3">
        <v>56</v>
      </c>
      <c r="J3">
        <v>85</v>
      </c>
      <c r="K3">
        <v>53</v>
      </c>
      <c r="L3">
        <v>23</v>
      </c>
      <c r="M3">
        <v>57</v>
      </c>
      <c r="N3">
        <v>68</v>
      </c>
    </row>
    <row r="4" spans="1:14" x14ac:dyDescent="0.25">
      <c r="A4">
        <f>List!$B$4</f>
        <v>2019</v>
      </c>
      <c r="B4" t="s">
        <v>40</v>
      </c>
      <c r="C4">
        <v>60</v>
      </c>
      <c r="D4">
        <v>65</v>
      </c>
      <c r="E4">
        <v>68</v>
      </c>
      <c r="F4">
        <v>16</v>
      </c>
      <c r="G4">
        <v>53</v>
      </c>
      <c r="H4">
        <v>56</v>
      </c>
      <c r="I4">
        <v>49</v>
      </c>
      <c r="J4">
        <v>24</v>
      </c>
      <c r="K4">
        <v>66</v>
      </c>
      <c r="L4">
        <v>22</v>
      </c>
      <c r="M4">
        <v>13</v>
      </c>
      <c r="N4">
        <v>44</v>
      </c>
    </row>
    <row r="5" spans="1:14" x14ac:dyDescent="0.25">
      <c r="A5">
        <f>List!$B$5</f>
        <v>2020</v>
      </c>
      <c r="B5" t="s">
        <v>40</v>
      </c>
      <c r="C5">
        <v>69</v>
      </c>
      <c r="D5">
        <v>92</v>
      </c>
      <c r="E5">
        <v>75</v>
      </c>
      <c r="F5">
        <v>37</v>
      </c>
      <c r="G5">
        <v>31</v>
      </c>
      <c r="H5">
        <v>82</v>
      </c>
      <c r="I5">
        <v>33</v>
      </c>
      <c r="J5">
        <v>58</v>
      </c>
      <c r="K5">
        <v>70</v>
      </c>
      <c r="L5">
        <v>40</v>
      </c>
      <c r="M5">
        <v>55</v>
      </c>
      <c r="N5">
        <v>85</v>
      </c>
    </row>
    <row r="7" spans="1:14" x14ac:dyDescent="0.25">
      <c r="A7" s="32" t="s">
        <v>16</v>
      </c>
      <c r="B7" s="32" t="s">
        <v>15</v>
      </c>
      <c r="C7" s="32" t="s">
        <v>28</v>
      </c>
      <c r="D7" s="32" t="s">
        <v>29</v>
      </c>
      <c r="E7" s="32" t="s">
        <v>30</v>
      </c>
      <c r="F7" s="32" t="s">
        <v>31</v>
      </c>
      <c r="G7" s="32" t="s">
        <v>32</v>
      </c>
      <c r="H7" s="32" t="s">
        <v>33</v>
      </c>
      <c r="I7" s="32" t="s">
        <v>34</v>
      </c>
      <c r="J7" s="32" t="s">
        <v>35</v>
      </c>
      <c r="K7" s="32" t="s">
        <v>36</v>
      </c>
      <c r="L7" s="32" t="s">
        <v>37</v>
      </c>
      <c r="M7" s="32" t="s">
        <v>38</v>
      </c>
      <c r="N7" s="32" t="s">
        <v>39</v>
      </c>
    </row>
    <row r="8" spans="1:14" x14ac:dyDescent="0.25">
      <c r="A8">
        <f>List!$B$2</f>
        <v>2017</v>
      </c>
      <c r="B8" t="s">
        <v>42</v>
      </c>
      <c r="C8" s="35">
        <v>48</v>
      </c>
      <c r="D8" s="35">
        <v>60</v>
      </c>
      <c r="E8" s="35">
        <v>70</v>
      </c>
      <c r="F8" s="35">
        <v>67</v>
      </c>
      <c r="G8" s="35">
        <v>64</v>
      </c>
      <c r="H8" s="35">
        <v>52</v>
      </c>
      <c r="I8" s="35">
        <v>46</v>
      </c>
      <c r="J8" s="35">
        <v>46</v>
      </c>
      <c r="K8" s="35">
        <v>65</v>
      </c>
      <c r="L8" s="35">
        <v>62</v>
      </c>
      <c r="M8" s="35">
        <v>53</v>
      </c>
      <c r="N8" s="35">
        <v>46</v>
      </c>
    </row>
    <row r="9" spans="1:14" x14ac:dyDescent="0.25">
      <c r="A9">
        <f>List!$B$3</f>
        <v>2018</v>
      </c>
      <c r="B9" t="s">
        <v>42</v>
      </c>
      <c r="C9" s="35">
        <v>50</v>
      </c>
      <c r="D9" s="35">
        <v>52</v>
      </c>
      <c r="E9" s="35">
        <v>52</v>
      </c>
      <c r="F9" s="35">
        <v>47</v>
      </c>
      <c r="G9" s="35">
        <v>58</v>
      </c>
      <c r="H9" s="35">
        <v>56</v>
      </c>
      <c r="I9" s="35">
        <v>66</v>
      </c>
      <c r="J9" s="35">
        <v>67</v>
      </c>
      <c r="K9" s="35">
        <v>67</v>
      </c>
      <c r="L9" s="35">
        <v>70</v>
      </c>
      <c r="M9" s="35">
        <v>57</v>
      </c>
      <c r="N9" s="35">
        <v>67</v>
      </c>
    </row>
    <row r="10" spans="1:14" x14ac:dyDescent="0.25">
      <c r="A10">
        <f>List!$B$4</f>
        <v>2019</v>
      </c>
      <c r="B10" t="s">
        <v>42</v>
      </c>
      <c r="C10" s="35">
        <v>50</v>
      </c>
      <c r="D10" s="35">
        <v>65</v>
      </c>
      <c r="E10" s="35">
        <v>55</v>
      </c>
      <c r="F10" s="35">
        <v>65</v>
      </c>
      <c r="G10" s="35">
        <v>64</v>
      </c>
      <c r="H10" s="35">
        <v>45</v>
      </c>
      <c r="I10" s="35">
        <v>46</v>
      </c>
      <c r="J10" s="35">
        <v>54</v>
      </c>
      <c r="K10" s="35">
        <v>49</v>
      </c>
      <c r="L10" s="35">
        <v>55</v>
      </c>
      <c r="M10" s="35">
        <v>64</v>
      </c>
      <c r="N10" s="35">
        <v>62</v>
      </c>
    </row>
    <row r="11" spans="1:14" x14ac:dyDescent="0.25">
      <c r="A11">
        <f>List!$B$5</f>
        <v>2020</v>
      </c>
      <c r="B11" t="s">
        <v>42</v>
      </c>
      <c r="C11" s="35">
        <v>48</v>
      </c>
      <c r="D11" s="35">
        <v>63</v>
      </c>
      <c r="E11" s="35">
        <v>60</v>
      </c>
      <c r="F11" s="35">
        <v>70</v>
      </c>
      <c r="G11" s="35">
        <v>68</v>
      </c>
      <c r="H11" s="35">
        <v>45</v>
      </c>
      <c r="I11" s="35">
        <v>56</v>
      </c>
      <c r="J11" s="35">
        <v>67</v>
      </c>
      <c r="K11" s="35">
        <v>58</v>
      </c>
      <c r="L11" s="35">
        <v>63</v>
      </c>
      <c r="M11" s="35">
        <v>58</v>
      </c>
      <c r="N11" s="35">
        <v>53</v>
      </c>
    </row>
    <row r="13" spans="1:14" x14ac:dyDescent="0.25">
      <c r="A13" s="32" t="s">
        <v>16</v>
      </c>
      <c r="B13" s="32" t="s">
        <v>15</v>
      </c>
      <c r="C13" s="32" t="s">
        <v>28</v>
      </c>
      <c r="D13" s="32" t="s">
        <v>29</v>
      </c>
      <c r="E13" s="32" t="s">
        <v>30</v>
      </c>
      <c r="F13" s="32" t="s">
        <v>31</v>
      </c>
      <c r="G13" s="32" t="s">
        <v>32</v>
      </c>
      <c r="H13" s="32" t="s">
        <v>33</v>
      </c>
      <c r="I13" s="32" t="s">
        <v>34</v>
      </c>
      <c r="J13" s="32" t="s">
        <v>35</v>
      </c>
      <c r="K13" s="32" t="s">
        <v>36</v>
      </c>
      <c r="L13" s="32" t="s">
        <v>37</v>
      </c>
      <c r="M13" s="32" t="s">
        <v>38</v>
      </c>
      <c r="N13" s="32" t="s">
        <v>39</v>
      </c>
    </row>
    <row r="14" spans="1:14" x14ac:dyDescent="0.25">
      <c r="A14">
        <f>List!$B$2</f>
        <v>2017</v>
      </c>
      <c r="B14" t="s">
        <v>43</v>
      </c>
      <c r="C14" s="35">
        <v>45</v>
      </c>
      <c r="D14" s="35">
        <v>67</v>
      </c>
      <c r="E14" s="35">
        <v>47</v>
      </c>
      <c r="F14" s="35">
        <v>54</v>
      </c>
      <c r="G14" s="35">
        <v>69</v>
      </c>
      <c r="H14" s="35">
        <v>60</v>
      </c>
      <c r="I14" s="35">
        <v>66</v>
      </c>
      <c r="J14" s="35">
        <v>68</v>
      </c>
      <c r="K14" s="35">
        <v>61</v>
      </c>
      <c r="L14" s="35">
        <v>70</v>
      </c>
      <c r="M14" s="35">
        <v>65</v>
      </c>
      <c r="N14" s="35">
        <v>68</v>
      </c>
    </row>
    <row r="15" spans="1:14" x14ac:dyDescent="0.25">
      <c r="A15">
        <f>List!$B$3</f>
        <v>2018</v>
      </c>
      <c r="B15" t="s">
        <v>43</v>
      </c>
      <c r="C15" s="35">
        <v>62</v>
      </c>
      <c r="D15" s="35">
        <v>54</v>
      </c>
      <c r="E15" s="35">
        <v>67</v>
      </c>
      <c r="F15" s="35">
        <v>57</v>
      </c>
      <c r="G15" s="35">
        <v>68</v>
      </c>
      <c r="H15" s="35">
        <v>45</v>
      </c>
      <c r="I15" s="35">
        <v>63</v>
      </c>
      <c r="J15" s="35">
        <v>51</v>
      </c>
      <c r="K15" s="35">
        <v>60</v>
      </c>
      <c r="L15" s="35">
        <v>60</v>
      </c>
      <c r="M15" s="35">
        <v>66</v>
      </c>
      <c r="N15" s="35">
        <v>49</v>
      </c>
    </row>
    <row r="16" spans="1:14" x14ac:dyDescent="0.25">
      <c r="A16">
        <f>List!$B$4</f>
        <v>2019</v>
      </c>
      <c r="B16" t="s">
        <v>43</v>
      </c>
      <c r="C16" s="35">
        <v>59</v>
      </c>
      <c r="D16" s="35">
        <v>63</v>
      </c>
      <c r="E16" s="35">
        <v>54</v>
      </c>
      <c r="F16" s="35">
        <v>60</v>
      </c>
      <c r="G16" s="35">
        <v>52</v>
      </c>
      <c r="H16" s="35">
        <v>57</v>
      </c>
      <c r="I16" s="35">
        <v>49</v>
      </c>
      <c r="J16" s="35">
        <v>55</v>
      </c>
      <c r="K16" s="35">
        <v>66</v>
      </c>
      <c r="L16" s="35">
        <v>62</v>
      </c>
      <c r="M16" s="35">
        <v>55</v>
      </c>
      <c r="N16" s="35">
        <v>61</v>
      </c>
    </row>
    <row r="17" spans="1:14" x14ac:dyDescent="0.25">
      <c r="A17">
        <f>List!$B$5</f>
        <v>2020</v>
      </c>
      <c r="B17" t="s">
        <v>43</v>
      </c>
      <c r="C17" s="35">
        <v>61</v>
      </c>
      <c r="D17" s="35">
        <v>47</v>
      </c>
      <c r="E17" s="35">
        <v>65</v>
      </c>
      <c r="F17" s="35">
        <v>66</v>
      </c>
      <c r="G17" s="35">
        <v>65</v>
      </c>
      <c r="H17" s="35">
        <v>49</v>
      </c>
      <c r="I17" s="35">
        <v>59</v>
      </c>
      <c r="J17" s="35">
        <v>67</v>
      </c>
      <c r="K17" s="35">
        <v>54</v>
      </c>
      <c r="L17" s="35">
        <v>59</v>
      </c>
      <c r="M17" s="35">
        <v>53</v>
      </c>
      <c r="N17" s="35">
        <v>59</v>
      </c>
    </row>
    <row r="20" spans="1:14" x14ac:dyDescent="0.25">
      <c r="A20" s="32" t="s">
        <v>16</v>
      </c>
      <c r="B20" s="32" t="s">
        <v>15</v>
      </c>
      <c r="C20" s="32" t="s">
        <v>46</v>
      </c>
    </row>
    <row r="21" spans="1:14" x14ac:dyDescent="0.25">
      <c r="A21">
        <f>List!$B$2</f>
        <v>2017</v>
      </c>
      <c r="B21" t="s">
        <v>45</v>
      </c>
      <c r="C21">
        <v>1.2</v>
      </c>
    </row>
    <row r="22" spans="1:14" x14ac:dyDescent="0.25">
      <c r="A22">
        <f>List!$B$3</f>
        <v>2018</v>
      </c>
      <c r="B22" t="s">
        <v>45</v>
      </c>
      <c r="C22">
        <v>1.3</v>
      </c>
    </row>
    <row r="23" spans="1:14" x14ac:dyDescent="0.25">
      <c r="A23">
        <f>List!$B$4</f>
        <v>2019</v>
      </c>
      <c r="B23" t="s">
        <v>45</v>
      </c>
      <c r="C23">
        <v>1.4</v>
      </c>
    </row>
    <row r="24" spans="1:14" x14ac:dyDescent="0.25">
      <c r="A24">
        <f>List!$B$5</f>
        <v>2020</v>
      </c>
      <c r="B24" t="s">
        <v>45</v>
      </c>
      <c r="C24">
        <v>1.45</v>
      </c>
    </row>
    <row r="27" spans="1:14" x14ac:dyDescent="0.25">
      <c r="A27" s="32" t="s">
        <v>16</v>
      </c>
      <c r="B27" s="32" t="s">
        <v>15</v>
      </c>
      <c r="C27" s="32" t="s">
        <v>46</v>
      </c>
    </row>
    <row r="28" spans="1:14" x14ac:dyDescent="0.25">
      <c r="A28">
        <f>List!$B$2</f>
        <v>2017</v>
      </c>
      <c r="B28" t="s">
        <v>47</v>
      </c>
      <c r="C28" s="44">
        <v>0.22</v>
      </c>
    </row>
    <row r="29" spans="1:14" x14ac:dyDescent="0.25">
      <c r="A29">
        <f>List!$B$3</f>
        <v>2018</v>
      </c>
      <c r="B29" t="s">
        <v>47</v>
      </c>
      <c r="C29" s="44">
        <v>0.24</v>
      </c>
    </row>
    <row r="30" spans="1:14" x14ac:dyDescent="0.25">
      <c r="A30">
        <f>List!$B$4</f>
        <v>2019</v>
      </c>
      <c r="B30" t="s">
        <v>47</v>
      </c>
      <c r="C30" s="44">
        <v>0.21</v>
      </c>
    </row>
    <row r="31" spans="1:14" x14ac:dyDescent="0.25">
      <c r="A31">
        <f>List!$B$5</f>
        <v>2020</v>
      </c>
      <c r="B31" t="s">
        <v>47</v>
      </c>
      <c r="C31" s="44">
        <v>0.26</v>
      </c>
    </row>
    <row r="34" spans="1:5" x14ac:dyDescent="0.25">
      <c r="A34" s="32" t="s">
        <v>15</v>
      </c>
      <c r="B34" s="32" t="s">
        <v>48</v>
      </c>
      <c r="C34" s="32" t="s">
        <v>49</v>
      </c>
      <c r="D34" s="32" t="s">
        <v>50</v>
      </c>
    </row>
    <row r="35" spans="1:5" x14ac:dyDescent="0.25">
      <c r="A35">
        <f>List!$B$2</f>
        <v>2017</v>
      </c>
      <c r="B35">
        <v>0.33</v>
      </c>
      <c r="C35">
        <v>0.44</v>
      </c>
      <c r="D35">
        <v>0.23</v>
      </c>
    </row>
    <row r="36" spans="1:5" x14ac:dyDescent="0.25">
      <c r="A36">
        <f>List!$B$3</f>
        <v>2018</v>
      </c>
      <c r="B36">
        <v>0.31</v>
      </c>
      <c r="C36">
        <v>0.42</v>
      </c>
      <c r="D36">
        <v>0.27</v>
      </c>
    </row>
    <row r="37" spans="1:5" x14ac:dyDescent="0.25">
      <c r="A37">
        <f>List!$B$4</f>
        <v>2019</v>
      </c>
      <c r="B37">
        <v>0.4</v>
      </c>
      <c r="C37">
        <v>0.35</v>
      </c>
      <c r="D37">
        <v>0.25</v>
      </c>
    </row>
    <row r="38" spans="1:5" x14ac:dyDescent="0.25">
      <c r="A38">
        <f>List!$B$5</f>
        <v>2020</v>
      </c>
      <c r="B38">
        <v>0.5</v>
      </c>
      <c r="C38">
        <v>0.33</v>
      </c>
      <c r="D38">
        <v>0.17</v>
      </c>
    </row>
    <row r="41" spans="1:5" x14ac:dyDescent="0.25">
      <c r="A41" s="32" t="s">
        <v>15</v>
      </c>
      <c r="B41" s="32" t="s">
        <v>51</v>
      </c>
      <c r="C41" s="32" t="s">
        <v>58</v>
      </c>
      <c r="D41" s="32" t="s">
        <v>52</v>
      </c>
      <c r="E41" s="32" t="s">
        <v>53</v>
      </c>
    </row>
    <row r="42" spans="1:5" x14ac:dyDescent="0.25">
      <c r="A42">
        <f>List!$B$2</f>
        <v>2017</v>
      </c>
      <c r="B42" s="44">
        <v>0.2</v>
      </c>
      <c r="C42" s="44">
        <v>0.25</v>
      </c>
      <c r="D42" s="44">
        <v>0.28000000000000003</v>
      </c>
      <c r="E42" s="44">
        <v>0.3</v>
      </c>
    </row>
    <row r="43" spans="1:5" x14ac:dyDescent="0.25">
      <c r="A43">
        <f>List!$B$3</f>
        <v>2018</v>
      </c>
      <c r="B43" s="44">
        <v>0.2</v>
      </c>
      <c r="C43" s="44">
        <v>0.25</v>
      </c>
      <c r="D43" s="44">
        <v>0.31</v>
      </c>
      <c r="E43" s="44">
        <v>0.33</v>
      </c>
    </row>
    <row r="44" spans="1:5" x14ac:dyDescent="0.25">
      <c r="A44">
        <f>List!$B$4</f>
        <v>2019</v>
      </c>
      <c r="B44" s="44">
        <v>0.2</v>
      </c>
      <c r="C44" s="44">
        <v>0.25</v>
      </c>
      <c r="D44" s="44">
        <v>0.42</v>
      </c>
      <c r="E44" s="44">
        <v>0.36</v>
      </c>
    </row>
    <row r="45" spans="1:5" x14ac:dyDescent="0.25">
      <c r="A45">
        <f>List!$B$5</f>
        <v>2020</v>
      </c>
      <c r="B45" s="44">
        <v>0.2</v>
      </c>
      <c r="C45" s="44">
        <v>0.25</v>
      </c>
      <c r="D45" s="44">
        <v>0.51</v>
      </c>
      <c r="E45" s="44">
        <v>0.45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249977111117893"/>
  </sheetPr>
  <dimension ref="A1:Q73"/>
  <sheetViews>
    <sheetView workbookViewId="0">
      <pane ySplit="1" topLeftCell="A2" activePane="bottomLeft" state="frozen"/>
      <selection activeCell="J23" sqref="J23"/>
      <selection pane="bottomLeft" activeCell="L23" sqref="L23"/>
    </sheetView>
  </sheetViews>
  <sheetFormatPr defaultRowHeight="15" x14ac:dyDescent="0.25"/>
  <cols>
    <col min="2" max="2" width="15.42578125" bestFit="1" customWidth="1"/>
  </cols>
  <sheetData>
    <row r="1" spans="1:11" x14ac:dyDescent="0.25">
      <c r="A1" s="20" t="s">
        <v>16</v>
      </c>
      <c r="B1" s="20" t="s">
        <v>15</v>
      </c>
      <c r="C1" s="20" t="s">
        <v>0</v>
      </c>
      <c r="D1" s="20" t="s">
        <v>5</v>
      </c>
      <c r="E1" s="20" t="s">
        <v>6</v>
      </c>
      <c r="F1" s="20" t="s">
        <v>10</v>
      </c>
      <c r="G1" s="20" t="s">
        <v>7</v>
      </c>
      <c r="H1" s="20" t="s">
        <v>8</v>
      </c>
      <c r="I1" s="20" t="s">
        <v>9</v>
      </c>
      <c r="J1" s="20" t="s">
        <v>12</v>
      </c>
      <c r="K1" s="20" t="s">
        <v>19</v>
      </c>
    </row>
    <row r="2" spans="1:11" x14ac:dyDescent="0.25">
      <c r="A2">
        <f>List!$B$3</f>
        <v>2018</v>
      </c>
      <c r="B2" t="s">
        <v>14</v>
      </c>
      <c r="C2" t="s">
        <v>1</v>
      </c>
      <c r="D2" s="1">
        <v>60</v>
      </c>
      <c r="E2" s="2">
        <v>72</v>
      </c>
      <c r="F2" s="2">
        <v>70</v>
      </c>
      <c r="G2" s="2">
        <v>20</v>
      </c>
      <c r="H2" s="2">
        <v>15</v>
      </c>
      <c r="I2" s="2">
        <v>13</v>
      </c>
      <c r="J2" s="3">
        <f>SUM(D2:I2)</f>
        <v>250</v>
      </c>
      <c r="K2" s="2">
        <v>12</v>
      </c>
    </row>
    <row r="3" spans="1:11" x14ac:dyDescent="0.25">
      <c r="A3">
        <f>List!$B$3</f>
        <v>2018</v>
      </c>
      <c r="B3" t="s">
        <v>14</v>
      </c>
      <c r="C3" t="s">
        <v>4</v>
      </c>
      <c r="D3" s="1">
        <v>15</v>
      </c>
      <c r="E3" s="2">
        <v>55</v>
      </c>
      <c r="F3" s="2">
        <v>120</v>
      </c>
      <c r="G3" s="2">
        <v>17</v>
      </c>
      <c r="H3" s="2">
        <v>9</v>
      </c>
      <c r="I3" s="2">
        <v>8</v>
      </c>
      <c r="J3" s="3">
        <f>SUM(D3:I3)</f>
        <v>224</v>
      </c>
      <c r="K3" s="2">
        <v>10</v>
      </c>
    </row>
    <row r="4" spans="1:11" x14ac:dyDescent="0.25">
      <c r="A4">
        <f>List!$B$3</f>
        <v>2018</v>
      </c>
      <c r="B4" t="s">
        <v>14</v>
      </c>
      <c r="C4" t="s">
        <v>2</v>
      </c>
      <c r="D4" s="1">
        <v>20</v>
      </c>
      <c r="E4" s="2">
        <v>90</v>
      </c>
      <c r="F4" s="2">
        <v>35</v>
      </c>
      <c r="G4" s="2">
        <v>12</v>
      </c>
      <c r="H4" s="2">
        <v>6</v>
      </c>
      <c r="I4" s="2">
        <v>6</v>
      </c>
      <c r="J4" s="3">
        <f>SUM(D4:I4)</f>
        <v>169</v>
      </c>
      <c r="K4" s="2">
        <v>7</v>
      </c>
    </row>
    <row r="5" spans="1:11" x14ac:dyDescent="0.25">
      <c r="A5">
        <f>List!$B$3</f>
        <v>2018</v>
      </c>
      <c r="B5" t="s">
        <v>14</v>
      </c>
      <c r="C5" t="s">
        <v>3</v>
      </c>
      <c r="D5" s="1">
        <v>5</v>
      </c>
      <c r="E5" s="2">
        <v>22</v>
      </c>
      <c r="F5" s="2">
        <v>22</v>
      </c>
      <c r="G5" s="2">
        <v>7</v>
      </c>
      <c r="H5" s="2">
        <v>4</v>
      </c>
      <c r="I5" s="2">
        <v>3</v>
      </c>
      <c r="J5" s="3">
        <f>SUM(D5:I5)</f>
        <v>63</v>
      </c>
      <c r="K5" s="2">
        <v>4</v>
      </c>
    </row>
    <row r="6" spans="1:11" x14ac:dyDescent="0.25">
      <c r="B6" t="s">
        <v>23</v>
      </c>
      <c r="D6" s="3">
        <f t="shared" ref="D6:J6" si="0">SUM(D2:D5)</f>
        <v>100</v>
      </c>
      <c r="E6" s="3">
        <f t="shared" si="0"/>
        <v>239</v>
      </c>
      <c r="F6" s="3">
        <f t="shared" si="0"/>
        <v>247</v>
      </c>
      <c r="G6" s="3">
        <f t="shared" si="0"/>
        <v>56</v>
      </c>
      <c r="H6" s="3">
        <f t="shared" si="0"/>
        <v>34</v>
      </c>
      <c r="I6" s="3">
        <f t="shared" si="0"/>
        <v>30</v>
      </c>
      <c r="J6" s="3">
        <f t="shared" si="0"/>
        <v>706</v>
      </c>
    </row>
    <row r="7" spans="1:11" x14ac:dyDescent="0.25">
      <c r="D7" s="4"/>
      <c r="E7" s="4"/>
      <c r="F7" s="4"/>
      <c r="G7" s="4"/>
      <c r="H7" s="2"/>
      <c r="I7" s="2"/>
      <c r="J7" s="2"/>
    </row>
    <row r="8" spans="1:11" x14ac:dyDescent="0.25">
      <c r="A8">
        <f>List!$B$3</f>
        <v>2018</v>
      </c>
      <c r="B8" t="s">
        <v>13</v>
      </c>
      <c r="C8" t="s">
        <v>1</v>
      </c>
      <c r="D8" s="1">
        <v>90</v>
      </c>
      <c r="E8" s="1">
        <v>108</v>
      </c>
      <c r="F8" s="1">
        <v>105</v>
      </c>
      <c r="G8" s="1">
        <v>30</v>
      </c>
      <c r="H8" s="1">
        <v>22.5</v>
      </c>
      <c r="I8" s="1">
        <v>19.5</v>
      </c>
      <c r="J8" s="3">
        <f>SUM(D8:I8)</f>
        <v>375</v>
      </c>
    </row>
    <row r="9" spans="1:11" x14ac:dyDescent="0.25">
      <c r="A9">
        <f>List!$B$3</f>
        <v>2018</v>
      </c>
      <c r="B9" t="s">
        <v>13</v>
      </c>
      <c r="C9" t="s">
        <v>4</v>
      </c>
      <c r="D9" s="1">
        <v>22.5</v>
      </c>
      <c r="E9" s="1">
        <v>82.5</v>
      </c>
      <c r="F9" s="1">
        <v>180</v>
      </c>
      <c r="G9" s="1">
        <v>25.5</v>
      </c>
      <c r="H9" s="1">
        <v>13.5</v>
      </c>
      <c r="I9" s="1">
        <v>12</v>
      </c>
      <c r="J9" s="3">
        <f>SUM(D9:I9)</f>
        <v>336</v>
      </c>
    </row>
    <row r="10" spans="1:11" x14ac:dyDescent="0.25">
      <c r="A10">
        <f>List!$B$3</f>
        <v>2018</v>
      </c>
      <c r="B10" t="s">
        <v>13</v>
      </c>
      <c r="C10" t="s">
        <v>2</v>
      </c>
      <c r="D10" s="1">
        <v>30</v>
      </c>
      <c r="E10" s="1">
        <v>135</v>
      </c>
      <c r="F10" s="1">
        <v>52.5</v>
      </c>
      <c r="G10" s="1">
        <v>18</v>
      </c>
      <c r="H10" s="1">
        <v>9</v>
      </c>
      <c r="I10" s="1">
        <v>9</v>
      </c>
      <c r="J10" s="3">
        <f>SUM(D10:I10)</f>
        <v>253.5</v>
      </c>
    </row>
    <row r="11" spans="1:11" x14ac:dyDescent="0.25">
      <c r="A11">
        <f>List!$B$3</f>
        <v>2018</v>
      </c>
      <c r="B11" t="s">
        <v>13</v>
      </c>
      <c r="C11" t="s">
        <v>3</v>
      </c>
      <c r="D11" s="1">
        <v>7.5</v>
      </c>
      <c r="E11" s="1">
        <v>33</v>
      </c>
      <c r="F11" s="1">
        <v>33</v>
      </c>
      <c r="G11" s="1">
        <v>10.5</v>
      </c>
      <c r="H11" s="1">
        <v>6</v>
      </c>
      <c r="I11" s="1">
        <v>4.5</v>
      </c>
      <c r="J11" s="3">
        <f>SUM(D11:I11)</f>
        <v>94.5</v>
      </c>
    </row>
    <row r="12" spans="1:11" x14ac:dyDescent="0.25">
      <c r="B12" t="s">
        <v>23</v>
      </c>
      <c r="D12" s="3">
        <v>150</v>
      </c>
      <c r="E12" s="3">
        <v>358.5</v>
      </c>
      <c r="F12" s="3">
        <v>370.5</v>
      </c>
      <c r="G12" s="3">
        <v>84</v>
      </c>
      <c r="H12" s="3">
        <v>51</v>
      </c>
      <c r="I12" s="3">
        <v>45</v>
      </c>
      <c r="J12" s="3">
        <f>SUM(J8:J11)</f>
        <v>1059</v>
      </c>
    </row>
    <row r="13" spans="1:11" x14ac:dyDescent="0.25">
      <c r="D13" s="2"/>
      <c r="E13" s="2"/>
      <c r="F13" s="2"/>
      <c r="G13" s="2"/>
      <c r="H13" s="2"/>
      <c r="I13" s="2"/>
      <c r="J13" s="2"/>
    </row>
    <row r="14" spans="1:11" x14ac:dyDescent="0.25">
      <c r="A14">
        <f>List!$B$4</f>
        <v>2019</v>
      </c>
      <c r="B14" t="s">
        <v>14</v>
      </c>
      <c r="C14" t="s">
        <v>1</v>
      </c>
      <c r="D14" s="1">
        <v>54</v>
      </c>
      <c r="E14" s="1">
        <v>64.8</v>
      </c>
      <c r="F14" s="1">
        <v>63</v>
      </c>
      <c r="G14" s="1">
        <v>18</v>
      </c>
      <c r="H14" s="1">
        <v>13.5</v>
      </c>
      <c r="I14" s="1">
        <v>11.700000000000001</v>
      </c>
      <c r="J14" s="3">
        <f>SUM(D14:I14)</f>
        <v>225</v>
      </c>
      <c r="K14" s="2">
        <v>12</v>
      </c>
    </row>
    <row r="15" spans="1:11" x14ac:dyDescent="0.25">
      <c r="A15">
        <f>List!$B$4</f>
        <v>2019</v>
      </c>
      <c r="B15" t="s">
        <v>14</v>
      </c>
      <c r="C15" t="s">
        <v>4</v>
      </c>
      <c r="D15" s="1">
        <v>13.5</v>
      </c>
      <c r="E15" s="1">
        <v>49.5</v>
      </c>
      <c r="F15" s="1">
        <v>108</v>
      </c>
      <c r="G15" s="1">
        <v>15.3</v>
      </c>
      <c r="H15" s="1">
        <v>8.1</v>
      </c>
      <c r="I15" s="1">
        <v>7.2</v>
      </c>
      <c r="J15" s="3">
        <f>SUM(D15:I15)</f>
        <v>201.6</v>
      </c>
      <c r="K15" s="2">
        <v>8</v>
      </c>
    </row>
    <row r="16" spans="1:11" x14ac:dyDescent="0.25">
      <c r="A16">
        <f>List!$B$4</f>
        <v>2019</v>
      </c>
      <c r="B16" t="s">
        <v>14</v>
      </c>
      <c r="C16" t="s">
        <v>2</v>
      </c>
      <c r="D16" s="1">
        <v>18</v>
      </c>
      <c r="E16" s="1">
        <v>81</v>
      </c>
      <c r="F16" s="1">
        <v>31.5</v>
      </c>
      <c r="G16" s="1">
        <v>10.8</v>
      </c>
      <c r="H16" s="1">
        <v>5.4</v>
      </c>
      <c r="I16" s="1">
        <v>5.4</v>
      </c>
      <c r="J16" s="3">
        <f>SUM(D16:I16)</f>
        <v>152.10000000000002</v>
      </c>
      <c r="K16" s="2">
        <v>5</v>
      </c>
    </row>
    <row r="17" spans="1:11" x14ac:dyDescent="0.25">
      <c r="A17">
        <f>List!$B$4</f>
        <v>2019</v>
      </c>
      <c r="B17" t="s">
        <v>14</v>
      </c>
      <c r="C17" t="s">
        <v>3</v>
      </c>
      <c r="D17" s="1">
        <v>4.5</v>
      </c>
      <c r="E17" s="1">
        <v>19.8</v>
      </c>
      <c r="F17" s="1">
        <v>19.8</v>
      </c>
      <c r="G17" s="1">
        <v>6.3</v>
      </c>
      <c r="H17" s="1">
        <v>3.6</v>
      </c>
      <c r="I17" s="1">
        <v>2.7</v>
      </c>
      <c r="J17" s="3">
        <f>SUM(D17:I17)</f>
        <v>56.7</v>
      </c>
      <c r="K17" s="2">
        <v>3</v>
      </c>
    </row>
    <row r="18" spans="1:11" x14ac:dyDescent="0.25">
      <c r="B18" t="s">
        <v>23</v>
      </c>
      <c r="D18" s="3">
        <v>90</v>
      </c>
      <c r="E18" s="3">
        <v>215.10000000000002</v>
      </c>
      <c r="F18" s="3">
        <v>222.3</v>
      </c>
      <c r="G18" s="3">
        <v>50.399999999999991</v>
      </c>
      <c r="H18" s="3">
        <v>30.6</v>
      </c>
      <c r="I18" s="3">
        <v>27.000000000000004</v>
      </c>
      <c r="J18" s="3">
        <f>SUM(J14:J17)</f>
        <v>635.40000000000009</v>
      </c>
    </row>
    <row r="19" spans="1:11" x14ac:dyDescent="0.25">
      <c r="D19" s="4"/>
      <c r="E19" s="4"/>
      <c r="F19" s="4"/>
      <c r="G19" s="4"/>
      <c r="H19" s="2"/>
      <c r="I19" s="2"/>
      <c r="J19" s="2"/>
    </row>
    <row r="20" spans="1:11" x14ac:dyDescent="0.25">
      <c r="A20">
        <f>List!$B$4</f>
        <v>2019</v>
      </c>
      <c r="B20" t="s">
        <v>13</v>
      </c>
      <c r="C20" t="s">
        <v>1</v>
      </c>
      <c r="D20" s="1">
        <v>81</v>
      </c>
      <c r="E20" s="1">
        <v>97.2</v>
      </c>
      <c r="F20" s="1">
        <v>94.5</v>
      </c>
      <c r="G20" s="1">
        <v>27</v>
      </c>
      <c r="H20" s="1">
        <v>20.25</v>
      </c>
      <c r="I20" s="1">
        <v>17.55</v>
      </c>
      <c r="J20" s="3">
        <f>SUM(D20:I20)</f>
        <v>337.5</v>
      </c>
    </row>
    <row r="21" spans="1:11" x14ac:dyDescent="0.25">
      <c r="A21">
        <f>List!$B$4</f>
        <v>2019</v>
      </c>
      <c r="B21" t="s">
        <v>13</v>
      </c>
      <c r="C21" t="s">
        <v>4</v>
      </c>
      <c r="D21" s="1">
        <v>20.25</v>
      </c>
      <c r="E21" s="1">
        <v>74.25</v>
      </c>
      <c r="F21" s="1">
        <v>162</v>
      </c>
      <c r="G21" s="1">
        <v>22.95</v>
      </c>
      <c r="H21" s="1">
        <v>12.15</v>
      </c>
      <c r="I21" s="1">
        <v>10.8</v>
      </c>
      <c r="J21" s="3">
        <f>SUM(D21:I21)</f>
        <v>302.39999999999998</v>
      </c>
    </row>
    <row r="22" spans="1:11" x14ac:dyDescent="0.25">
      <c r="A22">
        <f>List!$B$4</f>
        <v>2019</v>
      </c>
      <c r="B22" t="s">
        <v>13</v>
      </c>
      <c r="C22" t="s">
        <v>2</v>
      </c>
      <c r="D22" s="1">
        <v>27</v>
      </c>
      <c r="E22" s="1">
        <v>121.5</v>
      </c>
      <c r="F22" s="1">
        <v>47.25</v>
      </c>
      <c r="G22" s="1">
        <v>16.2</v>
      </c>
      <c r="H22" s="1">
        <v>8.1</v>
      </c>
      <c r="I22" s="1">
        <v>8.1</v>
      </c>
      <c r="J22" s="3">
        <f>SUM(D22:I22)</f>
        <v>228.14999999999998</v>
      </c>
    </row>
    <row r="23" spans="1:11" x14ac:dyDescent="0.25">
      <c r="A23">
        <f>List!$B$4</f>
        <v>2019</v>
      </c>
      <c r="B23" t="s">
        <v>13</v>
      </c>
      <c r="C23" t="s">
        <v>3</v>
      </c>
      <c r="D23" s="1">
        <v>6.75</v>
      </c>
      <c r="E23" s="1">
        <v>29.7</v>
      </c>
      <c r="F23" s="1">
        <v>29.7</v>
      </c>
      <c r="G23" s="1">
        <v>9.4500000000000011</v>
      </c>
      <c r="H23" s="1">
        <v>5.4</v>
      </c>
      <c r="I23" s="1">
        <v>4.05</v>
      </c>
      <c r="J23" s="3">
        <f>SUM(D23:I23)</f>
        <v>85.050000000000011</v>
      </c>
    </row>
    <row r="24" spans="1:11" x14ac:dyDescent="0.25">
      <c r="B24" t="s">
        <v>23</v>
      </c>
      <c r="D24" s="3">
        <v>135</v>
      </c>
      <c r="E24" s="3">
        <v>322.64999999999998</v>
      </c>
      <c r="F24" s="3">
        <v>333.45</v>
      </c>
      <c r="G24" s="3">
        <v>75.600000000000009</v>
      </c>
      <c r="H24" s="3">
        <v>45.9</v>
      </c>
      <c r="I24" s="3">
        <v>40.5</v>
      </c>
      <c r="J24" s="3">
        <f>SUM(J20:J23)</f>
        <v>953.09999999999991</v>
      </c>
    </row>
    <row r="25" spans="1:11" x14ac:dyDescent="0.25">
      <c r="D25" s="2"/>
      <c r="E25" s="2"/>
      <c r="F25" s="2"/>
      <c r="G25" s="2"/>
      <c r="H25" s="2"/>
      <c r="I25" s="2"/>
      <c r="J25" s="2"/>
    </row>
    <row r="26" spans="1:11" x14ac:dyDescent="0.25">
      <c r="A26">
        <f>List!$B$5</f>
        <v>2020</v>
      </c>
      <c r="B26" t="s">
        <v>14</v>
      </c>
      <c r="C26" t="s">
        <v>1</v>
      </c>
      <c r="D26" s="1">
        <v>48.6</v>
      </c>
      <c r="E26" s="1">
        <v>58.32</v>
      </c>
      <c r="F26" s="1">
        <v>56.7</v>
      </c>
      <c r="G26" s="1">
        <v>16.2</v>
      </c>
      <c r="H26" s="1">
        <v>12.15</v>
      </c>
      <c r="I26" s="1">
        <v>10.530000000000001</v>
      </c>
      <c r="J26" s="3">
        <f>SUM(D26:I26)</f>
        <v>202.5</v>
      </c>
      <c r="K26" s="2">
        <v>11</v>
      </c>
    </row>
    <row r="27" spans="1:11" x14ac:dyDescent="0.25">
      <c r="A27">
        <f>List!$B$5</f>
        <v>2020</v>
      </c>
      <c r="B27" t="s">
        <v>14</v>
      </c>
      <c r="C27" t="s">
        <v>4</v>
      </c>
      <c r="D27" s="1">
        <v>12.15</v>
      </c>
      <c r="E27" s="1">
        <v>44.550000000000004</v>
      </c>
      <c r="F27" s="1">
        <v>97.2</v>
      </c>
      <c r="G27" s="1">
        <v>13.770000000000001</v>
      </c>
      <c r="H27" s="1">
        <v>7.29</v>
      </c>
      <c r="I27" s="1">
        <v>6.48</v>
      </c>
      <c r="J27" s="3">
        <f>SUM(D27:I27)</f>
        <v>181.44</v>
      </c>
      <c r="K27" s="2">
        <v>6</v>
      </c>
    </row>
    <row r="28" spans="1:11" x14ac:dyDescent="0.25">
      <c r="A28">
        <f>List!$B$5</f>
        <v>2020</v>
      </c>
      <c r="B28" t="s">
        <v>14</v>
      </c>
      <c r="C28" t="s">
        <v>2</v>
      </c>
      <c r="D28" s="1">
        <v>16.2</v>
      </c>
      <c r="E28" s="1">
        <v>72.900000000000006</v>
      </c>
      <c r="F28" s="1">
        <v>28.35</v>
      </c>
      <c r="G28" s="1">
        <v>9.7200000000000006</v>
      </c>
      <c r="H28" s="1">
        <v>4.8600000000000003</v>
      </c>
      <c r="I28" s="1">
        <v>4.8600000000000003</v>
      </c>
      <c r="J28" s="3">
        <f>SUM(D28:I28)</f>
        <v>136.89000000000004</v>
      </c>
      <c r="K28" s="2">
        <v>4</v>
      </c>
    </row>
    <row r="29" spans="1:11" x14ac:dyDescent="0.25">
      <c r="A29">
        <f>List!$B$5</f>
        <v>2020</v>
      </c>
      <c r="B29" t="s">
        <v>14</v>
      </c>
      <c r="C29" t="s">
        <v>3</v>
      </c>
      <c r="D29" s="1">
        <v>4.05</v>
      </c>
      <c r="E29" s="1">
        <v>17.82</v>
      </c>
      <c r="F29" s="1">
        <v>17.82</v>
      </c>
      <c r="G29" s="1">
        <v>5.67</v>
      </c>
      <c r="H29" s="1">
        <v>3.24</v>
      </c>
      <c r="I29" s="1">
        <v>2.4300000000000002</v>
      </c>
      <c r="J29" s="3">
        <f>SUM(D29:I29)</f>
        <v>51.03</v>
      </c>
      <c r="K29" s="2">
        <v>3</v>
      </c>
    </row>
    <row r="30" spans="1:11" x14ac:dyDescent="0.25">
      <c r="B30" t="s">
        <v>23</v>
      </c>
      <c r="D30" s="3">
        <v>81</v>
      </c>
      <c r="E30" s="3">
        <v>193.59</v>
      </c>
      <c r="F30" s="3">
        <v>200.07</v>
      </c>
      <c r="G30" s="3">
        <v>45.36</v>
      </c>
      <c r="H30" s="3">
        <v>27.54</v>
      </c>
      <c r="I30" s="3">
        <v>24.3</v>
      </c>
      <c r="J30" s="3">
        <f>SUM(J26:J29)</f>
        <v>571.86</v>
      </c>
    </row>
    <row r="31" spans="1:11" x14ac:dyDescent="0.25">
      <c r="D31" s="4"/>
      <c r="E31" s="4"/>
      <c r="F31" s="4"/>
      <c r="G31" s="4"/>
      <c r="H31" s="2"/>
      <c r="I31" s="2"/>
      <c r="J31" s="2"/>
    </row>
    <row r="32" spans="1:11" x14ac:dyDescent="0.25">
      <c r="A32">
        <f>List!$B$5</f>
        <v>2020</v>
      </c>
      <c r="B32" t="s">
        <v>13</v>
      </c>
      <c r="C32" t="s">
        <v>1</v>
      </c>
      <c r="D32" s="1">
        <v>72.900000000000006</v>
      </c>
      <c r="E32" s="1">
        <v>87.48</v>
      </c>
      <c r="F32" s="1">
        <v>85.05</v>
      </c>
      <c r="G32" s="1">
        <v>24.3</v>
      </c>
      <c r="H32" s="1">
        <v>18.225000000000001</v>
      </c>
      <c r="I32" s="1">
        <v>15.795000000000002</v>
      </c>
      <c r="J32" s="3">
        <f>SUM(D32:I32)</f>
        <v>303.75000000000006</v>
      </c>
    </row>
    <row r="33" spans="1:10" x14ac:dyDescent="0.25">
      <c r="A33">
        <f>List!$B$5</f>
        <v>2020</v>
      </c>
      <c r="B33" t="s">
        <v>13</v>
      </c>
      <c r="C33" t="s">
        <v>4</v>
      </c>
      <c r="D33" s="1">
        <v>18.225000000000001</v>
      </c>
      <c r="E33" s="1">
        <v>66.825000000000003</v>
      </c>
      <c r="F33" s="1">
        <v>145.80000000000001</v>
      </c>
      <c r="G33" s="1">
        <v>20.655000000000001</v>
      </c>
      <c r="H33" s="1">
        <v>10.935</v>
      </c>
      <c r="I33" s="1">
        <v>9.7200000000000006</v>
      </c>
      <c r="J33" s="3">
        <f>SUM(D33:I33)</f>
        <v>272.16000000000003</v>
      </c>
    </row>
    <row r="34" spans="1:10" x14ac:dyDescent="0.25">
      <c r="A34">
        <f>List!$B$5</f>
        <v>2020</v>
      </c>
      <c r="B34" t="s">
        <v>13</v>
      </c>
      <c r="C34" t="s">
        <v>2</v>
      </c>
      <c r="D34" s="1">
        <v>24.3</v>
      </c>
      <c r="E34" s="1">
        <v>109.35000000000001</v>
      </c>
      <c r="F34" s="1">
        <v>42.524999999999999</v>
      </c>
      <c r="G34" s="1">
        <v>14.58</v>
      </c>
      <c r="H34" s="1">
        <v>7.29</v>
      </c>
      <c r="I34" s="1">
        <v>7.29</v>
      </c>
      <c r="J34" s="3">
        <f>SUM(D34:I34)</f>
        <v>205.33500000000001</v>
      </c>
    </row>
    <row r="35" spans="1:10" x14ac:dyDescent="0.25">
      <c r="A35">
        <f>List!$B$5</f>
        <v>2020</v>
      </c>
      <c r="B35" t="s">
        <v>13</v>
      </c>
      <c r="C35" t="s">
        <v>3</v>
      </c>
      <c r="D35" s="1">
        <v>6.0750000000000002</v>
      </c>
      <c r="E35" s="1">
        <v>26.73</v>
      </c>
      <c r="F35" s="1">
        <v>26.73</v>
      </c>
      <c r="G35" s="1">
        <v>8.5050000000000008</v>
      </c>
      <c r="H35" s="1">
        <v>4.8600000000000003</v>
      </c>
      <c r="I35" s="1">
        <v>3.645</v>
      </c>
      <c r="J35" s="3">
        <f>SUM(D35:I35)</f>
        <v>76.544999999999987</v>
      </c>
    </row>
    <row r="36" spans="1:10" x14ac:dyDescent="0.25">
      <c r="B36" t="s">
        <v>23</v>
      </c>
      <c r="D36" s="3">
        <v>121.5</v>
      </c>
      <c r="E36" s="3">
        <v>290.38500000000005</v>
      </c>
      <c r="F36" s="3">
        <v>300.10500000000002</v>
      </c>
      <c r="G36" s="3">
        <v>68.039999999999992</v>
      </c>
      <c r="H36" s="3">
        <v>41.31</v>
      </c>
      <c r="I36" s="3">
        <v>36.450000000000003</v>
      </c>
      <c r="J36" s="3">
        <f>SUM(J32:J35)</f>
        <v>857.79000000000008</v>
      </c>
    </row>
    <row r="73" spans="17:17" x14ac:dyDescent="0.25">
      <c r="Q73" s="3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P52"/>
  <sheetViews>
    <sheetView workbookViewId="0">
      <selection activeCell="D23" sqref="D23"/>
    </sheetView>
  </sheetViews>
  <sheetFormatPr defaultRowHeight="15" x14ac:dyDescent="0.25"/>
  <cols>
    <col min="2" max="2" width="15.42578125" bestFit="1" customWidth="1"/>
  </cols>
  <sheetData>
    <row r="1" spans="1:13" x14ac:dyDescent="0.25">
      <c r="A1" s="20" t="s">
        <v>16</v>
      </c>
      <c r="B1" s="20" t="s">
        <v>15</v>
      </c>
      <c r="C1" s="20" t="s">
        <v>0</v>
      </c>
      <c r="D1" s="20" t="s">
        <v>5</v>
      </c>
      <c r="E1" s="20" t="s">
        <v>6</v>
      </c>
      <c r="F1" s="20" t="s">
        <v>10</v>
      </c>
      <c r="G1" s="20" t="s">
        <v>7</v>
      </c>
      <c r="H1" s="20" t="s">
        <v>8</v>
      </c>
      <c r="I1" s="20" t="s">
        <v>9</v>
      </c>
      <c r="J1" s="20" t="s">
        <v>23</v>
      </c>
      <c r="K1" s="20" t="s">
        <v>19</v>
      </c>
    </row>
    <row r="2" spans="1:13" x14ac:dyDescent="0.25">
      <c r="A2" s="2">
        <f ca="1">List!$E$2</f>
        <v>2020</v>
      </c>
      <c r="B2" s="2" t="s">
        <v>13</v>
      </c>
      <c r="C2" s="2" t="s">
        <v>1</v>
      </c>
      <c r="D2" s="2">
        <f ca="1">SUMIFS(Data!D$2:D$35,Data!$A$2:$A$35,$A2,Data!$B$2:$B$35,$B2,Data!$C$2:$C$35,$C2)</f>
        <v>72.900000000000006</v>
      </c>
      <c r="E2" s="2">
        <f ca="1">SUMIFS(Data!E$2:E$35,Data!$A$2:$A$35,$A2,Data!$B$2:$B$35,$B2,Data!$C$2:$C$35,$C2)</f>
        <v>87.48</v>
      </c>
      <c r="F2" s="2">
        <f ca="1">SUMIFS(Data!F$2:F$35,Data!$A$2:$A$35,$A2,Data!$B$2:$B$35,$B2,Data!$C$2:$C$35,$C2)</f>
        <v>85.05</v>
      </c>
      <c r="G2" s="2">
        <f ca="1">SUMIFS(Data!G$2:G$35,Data!$A$2:$A$35,$A2,Data!$B$2:$B$35,$B2,Data!$C$2:$C$35,$C2)</f>
        <v>24.3</v>
      </c>
      <c r="H2" s="2">
        <f ca="1">SUMIFS(Data!H$2:H$35,Data!$A$2:$A$35,$A2,Data!$B$2:$B$35,$B2,Data!$C$2:$C$35,$C2)</f>
        <v>18.225000000000001</v>
      </c>
      <c r="I2" s="2">
        <f ca="1">SUMIFS(Data!I$2:I$35,Data!$A$2:$A$35,$A2,Data!$B$2:$B$35,$B2,Data!$C$2:$C$35,$C2)</f>
        <v>15.795000000000002</v>
      </c>
      <c r="J2" s="48">
        <f ca="1">SUMIFS(Data!J$2:J$35,Data!$A$2:$A$35,$A2,Data!$B$2:$B$35,$B2,Data!$C$2:$C$35,$C2)</f>
        <v>303.75000000000006</v>
      </c>
      <c r="K2" s="2">
        <f ca="1">SUMIFS(Data!K$2:K$35,Data!$A$2:$A$35,$A2,Data!$B$2:$B$35,$B2,Data!$C$2:$C$35,$C2)</f>
        <v>0</v>
      </c>
    </row>
    <row r="3" spans="1:13" x14ac:dyDescent="0.25">
      <c r="A3" s="2">
        <f ca="1">List!$E$2</f>
        <v>2020</v>
      </c>
      <c r="B3" s="2" t="s">
        <v>13</v>
      </c>
      <c r="C3" s="2" t="s">
        <v>4</v>
      </c>
      <c r="D3" s="2">
        <f ca="1">SUMIFS(Data!D$2:D$35,Data!$A$2:$A$35,$A3,Data!$B$2:$B$35,$B3,Data!$C$2:$C$35,$C3)</f>
        <v>18.225000000000001</v>
      </c>
      <c r="E3" s="2">
        <f ca="1">SUMIFS(Data!E$2:E$35,Data!$A$2:$A$35,$A3,Data!$B$2:$B$35,$B3,Data!$C$2:$C$35,$C3)</f>
        <v>66.825000000000003</v>
      </c>
      <c r="F3" s="2">
        <f ca="1">SUMIFS(Data!F$2:F$35,Data!$A$2:$A$35,$A3,Data!$B$2:$B$35,$B3,Data!$C$2:$C$35,$C3)</f>
        <v>145.80000000000001</v>
      </c>
      <c r="G3" s="2">
        <f ca="1">SUMIFS(Data!G$2:G$35,Data!$A$2:$A$35,$A3,Data!$B$2:$B$35,$B3,Data!$C$2:$C$35,$C3)</f>
        <v>20.655000000000001</v>
      </c>
      <c r="H3" s="2">
        <f ca="1">SUMIFS(Data!H$2:H$35,Data!$A$2:$A$35,$A3,Data!$B$2:$B$35,$B3,Data!$C$2:$C$35,$C3)</f>
        <v>10.935</v>
      </c>
      <c r="I3" s="2">
        <f ca="1">SUMIFS(Data!I$2:I$35,Data!$A$2:$A$35,$A3,Data!$B$2:$B$35,$B3,Data!$C$2:$C$35,$C3)</f>
        <v>9.7200000000000006</v>
      </c>
      <c r="J3" s="48">
        <f ca="1">SUMIFS(Data!J$2:J$35,Data!$A$2:$A$35,$A3,Data!$B$2:$B$35,$B3,Data!$C$2:$C$35,$C3)</f>
        <v>272.16000000000003</v>
      </c>
      <c r="K3" s="2">
        <f ca="1">SUMIFS(Data!K$2:K$35,Data!$A$2:$A$35,$A3,Data!$B$2:$B$35,$B3,Data!$C$2:$C$35,$C3)</f>
        <v>0</v>
      </c>
    </row>
    <row r="4" spans="1:13" x14ac:dyDescent="0.25">
      <c r="A4" s="2">
        <f ca="1">List!$E$2</f>
        <v>2020</v>
      </c>
      <c r="B4" s="2" t="s">
        <v>13</v>
      </c>
      <c r="C4" s="2" t="s">
        <v>2</v>
      </c>
      <c r="D4" s="2">
        <f ca="1">SUMIFS(Data!D$2:D$35,Data!$A$2:$A$35,$A4,Data!$B$2:$B$35,$B4,Data!$C$2:$C$35,$C4)</f>
        <v>24.3</v>
      </c>
      <c r="E4" s="2">
        <f ca="1">SUMIFS(Data!E$2:E$35,Data!$A$2:$A$35,$A4,Data!$B$2:$B$35,$B4,Data!$C$2:$C$35,$C4)</f>
        <v>109.35000000000001</v>
      </c>
      <c r="F4" s="2">
        <f ca="1">SUMIFS(Data!F$2:F$35,Data!$A$2:$A$35,$A4,Data!$B$2:$B$35,$B4,Data!$C$2:$C$35,$C4)</f>
        <v>42.524999999999999</v>
      </c>
      <c r="G4" s="2">
        <f ca="1">SUMIFS(Data!G$2:G$35,Data!$A$2:$A$35,$A4,Data!$B$2:$B$35,$B4,Data!$C$2:$C$35,$C4)</f>
        <v>14.58</v>
      </c>
      <c r="H4" s="2">
        <f ca="1">SUMIFS(Data!H$2:H$35,Data!$A$2:$A$35,$A4,Data!$B$2:$B$35,$B4,Data!$C$2:$C$35,$C4)</f>
        <v>7.29</v>
      </c>
      <c r="I4" s="2">
        <f ca="1">SUMIFS(Data!I$2:I$35,Data!$A$2:$A$35,$A4,Data!$B$2:$B$35,$B4,Data!$C$2:$C$35,$C4)</f>
        <v>7.29</v>
      </c>
      <c r="J4" s="48">
        <f ca="1">SUMIFS(Data!J$2:J$35,Data!$A$2:$A$35,$A4,Data!$B$2:$B$35,$B4,Data!$C$2:$C$35,$C4)</f>
        <v>205.33500000000001</v>
      </c>
      <c r="K4" s="2">
        <f ca="1">SUMIFS(Data!K$2:K$35,Data!$A$2:$A$35,$A4,Data!$B$2:$B$35,$B4,Data!$C$2:$C$35,$C4)</f>
        <v>0</v>
      </c>
    </row>
    <row r="5" spans="1:13" x14ac:dyDescent="0.25">
      <c r="A5" s="2">
        <f ca="1">List!$E$2</f>
        <v>2020</v>
      </c>
      <c r="B5" s="2" t="s">
        <v>13</v>
      </c>
      <c r="C5" s="2" t="s">
        <v>3</v>
      </c>
      <c r="D5" s="2">
        <f ca="1">SUMIFS(Data!D$2:D$35,Data!$A$2:$A$35,$A5,Data!$B$2:$B$35,$B5,Data!$C$2:$C$35,$C5)</f>
        <v>6.0750000000000002</v>
      </c>
      <c r="E5" s="2">
        <f ca="1">SUMIFS(Data!E$2:E$35,Data!$A$2:$A$35,$A5,Data!$B$2:$B$35,$B5,Data!$C$2:$C$35,$C5)</f>
        <v>26.73</v>
      </c>
      <c r="F5" s="2">
        <f ca="1">SUMIFS(Data!F$2:F$35,Data!$A$2:$A$35,$A5,Data!$B$2:$B$35,$B5,Data!$C$2:$C$35,$C5)</f>
        <v>26.73</v>
      </c>
      <c r="G5" s="2">
        <f ca="1">SUMIFS(Data!G$2:G$35,Data!$A$2:$A$35,$A5,Data!$B$2:$B$35,$B5,Data!$C$2:$C$35,$C5)</f>
        <v>8.5050000000000008</v>
      </c>
      <c r="H5" s="2">
        <f ca="1">SUMIFS(Data!H$2:H$35,Data!$A$2:$A$35,$A5,Data!$B$2:$B$35,$B5,Data!$C$2:$C$35,$C5)</f>
        <v>4.8600000000000003</v>
      </c>
      <c r="I5" s="2">
        <f ca="1">SUMIFS(Data!I$2:I$35,Data!$A$2:$A$35,$A5,Data!$B$2:$B$35,$B5,Data!$C$2:$C$35,$C5)</f>
        <v>3.645</v>
      </c>
      <c r="J5" s="48">
        <f ca="1">SUMIFS(Data!J$2:J$35,Data!$A$2:$A$35,$A5,Data!$B$2:$B$35,$B5,Data!$C$2:$C$35,$C5)</f>
        <v>76.544999999999987</v>
      </c>
      <c r="K5" s="2">
        <f ca="1">SUMIFS(Data!K$2:K$35,Data!$A$2:$A$35,$A5,Data!$B$2:$B$35,$B5,Data!$C$2:$C$35,$C5)</f>
        <v>0</v>
      </c>
    </row>
    <row r="6" spans="1:13" x14ac:dyDescent="0.25">
      <c r="C6" t="s">
        <v>23</v>
      </c>
      <c r="D6" s="3">
        <f t="shared" ref="D6:J6" ca="1" si="0">SUM(D2:D5)</f>
        <v>121.5</v>
      </c>
      <c r="E6" s="3">
        <f t="shared" ca="1" si="0"/>
        <v>290.38500000000005</v>
      </c>
      <c r="F6" s="3">
        <f t="shared" ca="1" si="0"/>
        <v>300.10500000000002</v>
      </c>
      <c r="G6" s="3">
        <f t="shared" ca="1" si="0"/>
        <v>68.039999999999992</v>
      </c>
      <c r="H6" s="3">
        <f t="shared" ca="1" si="0"/>
        <v>41.31</v>
      </c>
      <c r="I6" s="3">
        <f t="shared" ca="1" si="0"/>
        <v>36.450000000000003</v>
      </c>
      <c r="J6" s="49">
        <f t="shared" ca="1" si="0"/>
        <v>857.79000000000008</v>
      </c>
    </row>
    <row r="7" spans="1:13" x14ac:dyDescent="0.25">
      <c r="J7" s="50"/>
    </row>
    <row r="8" spans="1:13" x14ac:dyDescent="0.25">
      <c r="A8" s="20" t="s">
        <v>16</v>
      </c>
      <c r="B8" s="20" t="s">
        <v>15</v>
      </c>
      <c r="C8" s="20" t="s">
        <v>0</v>
      </c>
      <c r="D8" s="20" t="s">
        <v>5</v>
      </c>
      <c r="E8" s="20" t="s">
        <v>6</v>
      </c>
      <c r="F8" s="20" t="s">
        <v>10</v>
      </c>
      <c r="G8" s="20" t="s">
        <v>7</v>
      </c>
      <c r="H8" s="20" t="s">
        <v>8</v>
      </c>
      <c r="I8" s="20" t="s">
        <v>9</v>
      </c>
      <c r="J8" s="20" t="s">
        <v>23</v>
      </c>
      <c r="K8" s="20" t="s">
        <v>19</v>
      </c>
    </row>
    <row r="9" spans="1:13" x14ac:dyDescent="0.25">
      <c r="A9" s="2">
        <f ca="1">List!$E$2</f>
        <v>2020</v>
      </c>
      <c r="B9" s="2" t="s">
        <v>14</v>
      </c>
      <c r="C9" s="2" t="s">
        <v>1</v>
      </c>
      <c r="D9" s="46">
        <f ca="1">SUMIFS(Data!D$2:D$35,Data!$A$2:$A$35,$A9,Data!$B$2:$B$35,$B9,Data!$C$2:$C$35,$C9)</f>
        <v>48.6</v>
      </c>
      <c r="E9" s="46">
        <f ca="1">SUMIFS(Data!E$2:E$35,Data!$A$2:$A$35,$A9,Data!$B$2:$B$35,$B9,Data!$C$2:$C$35,$C9)</f>
        <v>58.32</v>
      </c>
      <c r="F9" s="46">
        <f ca="1">SUMIFS(Data!F$2:F$35,Data!$A$2:$A$35,$A9,Data!$B$2:$B$35,$B9,Data!$C$2:$C$35,$C9)</f>
        <v>56.7</v>
      </c>
      <c r="G9" s="46">
        <f ca="1">SUMIFS(Data!G$2:G$35,Data!$A$2:$A$35,$A9,Data!$B$2:$B$35,$B9,Data!$C$2:$C$35,$C9)</f>
        <v>16.2</v>
      </c>
      <c r="H9" s="46">
        <f ca="1">SUMIFS(Data!H$2:H$35,Data!$A$2:$A$35,$A9,Data!$B$2:$B$35,$B9,Data!$C$2:$C$35,$C9)</f>
        <v>12.15</v>
      </c>
      <c r="I9" s="46">
        <f ca="1">SUMIFS(Data!I$2:I$35,Data!$A$2:$A$35,$A9,Data!$B$2:$B$35,$B9,Data!$C$2:$C$35,$C9)</f>
        <v>10.530000000000001</v>
      </c>
      <c r="J9" s="51">
        <f ca="1">SUMIFS(Data!J$2:J$35,Data!$A$2:$A$35,$A9,Data!$B$2:$B$35,$B9,Data!$C$2:$C$35,$C9)</f>
        <v>202.5</v>
      </c>
      <c r="K9" s="2">
        <f ca="1">SUMIFS(Data!K$2:K$35,Data!$A$2:$A$35,$A9,Data!$B$2:$B$35,$B9,Data!$C$2:$C$35,$C9)</f>
        <v>11</v>
      </c>
    </row>
    <row r="10" spans="1:13" x14ac:dyDescent="0.25">
      <c r="A10" s="2">
        <f ca="1">List!$E$2</f>
        <v>2020</v>
      </c>
      <c r="B10" s="2" t="s">
        <v>14</v>
      </c>
      <c r="C10" s="2" t="s">
        <v>4</v>
      </c>
      <c r="D10" s="46">
        <f ca="1">SUMIFS(Data!D$2:D$35,Data!$A$2:$A$35,$A10,Data!$B$2:$B$35,$B10,Data!$C$2:$C$35,$C10)</f>
        <v>12.15</v>
      </c>
      <c r="E10" s="46">
        <f ca="1">SUMIFS(Data!E$2:E$35,Data!$A$2:$A$35,$A10,Data!$B$2:$B$35,$B10,Data!$C$2:$C$35,$C10)</f>
        <v>44.550000000000004</v>
      </c>
      <c r="F10" s="46">
        <f ca="1">SUMIFS(Data!F$2:F$35,Data!$A$2:$A$35,$A10,Data!$B$2:$B$35,$B10,Data!$C$2:$C$35,$C10)</f>
        <v>97.2</v>
      </c>
      <c r="G10" s="46">
        <f ca="1">SUMIFS(Data!G$2:G$35,Data!$A$2:$A$35,$A10,Data!$B$2:$B$35,$B10,Data!$C$2:$C$35,$C10)</f>
        <v>13.770000000000001</v>
      </c>
      <c r="H10" s="46">
        <f ca="1">SUMIFS(Data!H$2:H$35,Data!$A$2:$A$35,$A10,Data!$B$2:$B$35,$B10,Data!$C$2:$C$35,$C10)</f>
        <v>7.29</v>
      </c>
      <c r="I10" s="46">
        <f ca="1">SUMIFS(Data!I$2:I$35,Data!$A$2:$A$35,$A10,Data!$B$2:$B$35,$B10,Data!$C$2:$C$35,$C10)</f>
        <v>6.48</v>
      </c>
      <c r="J10" s="51">
        <f ca="1">SUMIFS(Data!J$2:J$35,Data!$A$2:$A$35,$A10,Data!$B$2:$B$35,$B10,Data!$C$2:$C$35,$C10)</f>
        <v>181.44</v>
      </c>
      <c r="K10" s="2">
        <f ca="1">SUMIFS(Data!K$2:K$35,Data!$A$2:$A$35,$A10,Data!$B$2:$B$35,$B10,Data!$C$2:$C$35,$C10)</f>
        <v>6</v>
      </c>
      <c r="M10" s="2"/>
    </row>
    <row r="11" spans="1:13" x14ac:dyDescent="0.25">
      <c r="A11" s="2">
        <f ca="1">List!$E$2</f>
        <v>2020</v>
      </c>
      <c r="B11" s="2" t="s">
        <v>14</v>
      </c>
      <c r="C11" s="2" t="s">
        <v>2</v>
      </c>
      <c r="D11" s="46">
        <f ca="1">SUMIFS(Data!D$2:D$35,Data!$A$2:$A$35,$A11,Data!$B$2:$B$35,$B11,Data!$C$2:$C$35,$C11)</f>
        <v>16.2</v>
      </c>
      <c r="E11" s="46">
        <f ca="1">SUMIFS(Data!E$2:E$35,Data!$A$2:$A$35,$A11,Data!$B$2:$B$35,$B11,Data!$C$2:$C$35,$C11)</f>
        <v>72.900000000000006</v>
      </c>
      <c r="F11" s="46">
        <f ca="1">SUMIFS(Data!F$2:F$35,Data!$A$2:$A$35,$A11,Data!$B$2:$B$35,$B11,Data!$C$2:$C$35,$C11)</f>
        <v>28.35</v>
      </c>
      <c r="G11" s="46">
        <f ca="1">SUMIFS(Data!G$2:G$35,Data!$A$2:$A$35,$A11,Data!$B$2:$B$35,$B11,Data!$C$2:$C$35,$C11)</f>
        <v>9.7200000000000006</v>
      </c>
      <c r="H11" s="46">
        <f ca="1">SUMIFS(Data!H$2:H$35,Data!$A$2:$A$35,$A11,Data!$B$2:$B$35,$B11,Data!$C$2:$C$35,$C11)</f>
        <v>4.8600000000000003</v>
      </c>
      <c r="I11" s="46">
        <f ca="1">SUMIFS(Data!I$2:I$35,Data!$A$2:$A$35,$A11,Data!$B$2:$B$35,$B11,Data!$C$2:$C$35,$C11)</f>
        <v>4.8600000000000003</v>
      </c>
      <c r="J11" s="51">
        <f ca="1">SUMIFS(Data!J$2:J$35,Data!$A$2:$A$35,$A11,Data!$B$2:$B$35,$B11,Data!$C$2:$C$35,$C11)</f>
        <v>136.89000000000004</v>
      </c>
      <c r="K11" s="2">
        <f ca="1">SUMIFS(Data!K$2:K$35,Data!$A$2:$A$35,$A11,Data!$B$2:$B$35,$B11,Data!$C$2:$C$35,$C11)</f>
        <v>4</v>
      </c>
      <c r="M11" s="2"/>
    </row>
    <row r="12" spans="1:13" x14ac:dyDescent="0.25">
      <c r="A12" s="2">
        <f ca="1">List!$E$2</f>
        <v>2020</v>
      </c>
      <c r="B12" s="2" t="s">
        <v>14</v>
      </c>
      <c r="C12" s="2" t="s">
        <v>3</v>
      </c>
      <c r="D12" s="46">
        <f ca="1">SUMIFS(Data!D$2:D$35,Data!$A$2:$A$35,$A12,Data!$B$2:$B$35,$B12,Data!$C$2:$C$35,$C12)</f>
        <v>4.05</v>
      </c>
      <c r="E12" s="46">
        <f ca="1">SUMIFS(Data!E$2:E$35,Data!$A$2:$A$35,$A12,Data!$B$2:$B$35,$B12,Data!$C$2:$C$35,$C12)</f>
        <v>17.82</v>
      </c>
      <c r="F12" s="46">
        <f ca="1">SUMIFS(Data!F$2:F$35,Data!$A$2:$A$35,$A12,Data!$B$2:$B$35,$B12,Data!$C$2:$C$35,$C12)</f>
        <v>17.82</v>
      </c>
      <c r="G12" s="46">
        <f ca="1">SUMIFS(Data!G$2:G$35,Data!$A$2:$A$35,$A12,Data!$B$2:$B$35,$B12,Data!$C$2:$C$35,$C12)</f>
        <v>5.67</v>
      </c>
      <c r="H12" s="46">
        <f ca="1">SUMIFS(Data!H$2:H$35,Data!$A$2:$A$35,$A12,Data!$B$2:$B$35,$B12,Data!$C$2:$C$35,$C12)</f>
        <v>3.24</v>
      </c>
      <c r="I12" s="46">
        <f ca="1">SUMIFS(Data!I$2:I$35,Data!$A$2:$A$35,$A12,Data!$B$2:$B$35,$B12,Data!$C$2:$C$35,$C12)</f>
        <v>2.4300000000000002</v>
      </c>
      <c r="J12" s="51">
        <f ca="1">SUMIFS(Data!J$2:J$35,Data!$A$2:$A$35,$A12,Data!$B$2:$B$35,$B12,Data!$C$2:$C$35,$C12)</f>
        <v>51.03</v>
      </c>
      <c r="K12" s="2">
        <f ca="1">SUMIFS(Data!K$2:K$35,Data!$A$2:$A$35,$A12,Data!$B$2:$B$35,$B12,Data!$C$2:$C$35,$C12)</f>
        <v>3</v>
      </c>
      <c r="M12" s="2"/>
    </row>
    <row r="13" spans="1:13" x14ac:dyDescent="0.25">
      <c r="A13" s="2"/>
      <c r="C13" s="2" t="s">
        <v>23</v>
      </c>
      <c r="D13" s="25">
        <f t="shared" ref="D13:K13" ca="1" si="1">SUM(D9:D12)</f>
        <v>81</v>
      </c>
      <c r="E13" s="25">
        <f t="shared" ca="1" si="1"/>
        <v>193.59</v>
      </c>
      <c r="F13" s="25">
        <f t="shared" ca="1" si="1"/>
        <v>200.07</v>
      </c>
      <c r="G13" s="25">
        <f t="shared" ca="1" si="1"/>
        <v>45.36</v>
      </c>
      <c r="H13" s="25">
        <f t="shared" ca="1" si="1"/>
        <v>27.54</v>
      </c>
      <c r="I13" s="25">
        <f t="shared" ca="1" si="1"/>
        <v>24.3</v>
      </c>
      <c r="J13" s="49">
        <f t="shared" ca="1" si="1"/>
        <v>571.86</v>
      </c>
      <c r="K13" s="48">
        <f t="shared" ca="1" si="1"/>
        <v>24</v>
      </c>
      <c r="M13" s="2"/>
    </row>
    <row r="14" spans="1:13" x14ac:dyDescent="0.25">
      <c r="A14" s="2"/>
      <c r="B14" s="2"/>
      <c r="C14" s="2"/>
      <c r="D14" s="2"/>
      <c r="E14" s="2"/>
      <c r="F14" s="2"/>
      <c r="G14" s="2"/>
      <c r="H14" s="2"/>
      <c r="I14" s="2"/>
      <c r="J14" s="48"/>
      <c r="K14" s="2"/>
    </row>
    <row r="15" spans="1:13" x14ac:dyDescent="0.25">
      <c r="A15" s="2">
        <f ca="1">List!$E$2</f>
        <v>2020</v>
      </c>
      <c r="B15" s="2" t="s">
        <v>59</v>
      </c>
      <c r="C15" s="2" t="s">
        <v>1</v>
      </c>
      <c r="D15" s="47">
        <f ca="1">D2-D9</f>
        <v>24.300000000000004</v>
      </c>
      <c r="E15" s="47">
        <f t="shared" ref="E15:J15" ca="1" si="2">E2-E9</f>
        <v>29.160000000000004</v>
      </c>
      <c r="F15" s="47">
        <f t="shared" ca="1" si="2"/>
        <v>28.349999999999994</v>
      </c>
      <c r="G15" s="47">
        <f t="shared" ca="1" si="2"/>
        <v>8.1000000000000014</v>
      </c>
      <c r="H15" s="47">
        <f t="shared" ca="1" si="2"/>
        <v>6.0750000000000011</v>
      </c>
      <c r="I15" s="47">
        <f t="shared" ca="1" si="2"/>
        <v>5.2650000000000006</v>
      </c>
      <c r="J15" s="52">
        <f t="shared" ca="1" si="2"/>
        <v>101.25000000000006</v>
      </c>
    </row>
    <row r="16" spans="1:13" x14ac:dyDescent="0.25">
      <c r="A16" s="2">
        <f ca="1">List!$E$2</f>
        <v>2020</v>
      </c>
      <c r="B16" s="2" t="s">
        <v>59</v>
      </c>
      <c r="C16" s="2" t="s">
        <v>4</v>
      </c>
      <c r="D16" s="47">
        <f t="shared" ref="D16:J18" ca="1" si="3">D3-D10</f>
        <v>6.0750000000000011</v>
      </c>
      <c r="E16" s="47">
        <f t="shared" ca="1" si="3"/>
        <v>22.274999999999999</v>
      </c>
      <c r="F16" s="47">
        <f t="shared" ca="1" si="3"/>
        <v>48.600000000000009</v>
      </c>
      <c r="G16" s="47">
        <f t="shared" ca="1" si="3"/>
        <v>6.8849999999999998</v>
      </c>
      <c r="H16" s="47">
        <f t="shared" ca="1" si="3"/>
        <v>3.6450000000000005</v>
      </c>
      <c r="I16" s="47">
        <f t="shared" ca="1" si="3"/>
        <v>3.24</v>
      </c>
      <c r="J16" s="52">
        <f t="shared" ca="1" si="3"/>
        <v>90.720000000000027</v>
      </c>
    </row>
    <row r="17" spans="1:10" x14ac:dyDescent="0.25">
      <c r="A17" s="2">
        <f ca="1">List!$E$2</f>
        <v>2020</v>
      </c>
      <c r="B17" s="2" t="s">
        <v>59</v>
      </c>
      <c r="C17" s="2" t="s">
        <v>2</v>
      </c>
      <c r="D17" s="47">
        <f t="shared" ca="1" si="3"/>
        <v>8.1000000000000014</v>
      </c>
      <c r="E17" s="47">
        <f t="shared" ca="1" si="3"/>
        <v>36.450000000000003</v>
      </c>
      <c r="F17" s="47">
        <f t="shared" ca="1" si="3"/>
        <v>14.174999999999997</v>
      </c>
      <c r="G17" s="47">
        <f t="shared" ca="1" si="3"/>
        <v>4.8599999999999994</v>
      </c>
      <c r="H17" s="47">
        <f t="shared" ca="1" si="3"/>
        <v>2.4299999999999997</v>
      </c>
      <c r="I17" s="47">
        <f t="shared" ca="1" si="3"/>
        <v>2.4299999999999997</v>
      </c>
      <c r="J17" s="52">
        <f t="shared" ca="1" si="3"/>
        <v>68.444999999999965</v>
      </c>
    </row>
    <row r="18" spans="1:10" x14ac:dyDescent="0.25">
      <c r="A18" s="2">
        <f ca="1">List!$E$2</f>
        <v>2020</v>
      </c>
      <c r="B18" s="2" t="s">
        <v>59</v>
      </c>
      <c r="C18" s="2" t="s">
        <v>3</v>
      </c>
      <c r="D18" s="47">
        <f t="shared" ca="1" si="3"/>
        <v>2.0250000000000004</v>
      </c>
      <c r="E18" s="47">
        <f t="shared" ca="1" si="3"/>
        <v>8.91</v>
      </c>
      <c r="F18" s="47">
        <f t="shared" ca="1" si="3"/>
        <v>8.91</v>
      </c>
      <c r="G18" s="47">
        <f t="shared" ca="1" si="3"/>
        <v>2.8350000000000009</v>
      </c>
      <c r="H18" s="47">
        <f t="shared" ca="1" si="3"/>
        <v>1.62</v>
      </c>
      <c r="I18" s="47">
        <f t="shared" ca="1" si="3"/>
        <v>1.2149999999999999</v>
      </c>
      <c r="J18" s="52">
        <f t="shared" ca="1" si="3"/>
        <v>25.514999999999986</v>
      </c>
    </row>
    <row r="19" spans="1:10" x14ac:dyDescent="0.25">
      <c r="A19" s="2">
        <f ca="1">List!$E$2</f>
        <v>2020</v>
      </c>
      <c r="C19" t="s">
        <v>23</v>
      </c>
      <c r="D19" s="49">
        <f ca="1">SUM(D15:D18)</f>
        <v>40.500000000000007</v>
      </c>
      <c r="E19" s="49">
        <f t="shared" ref="E19" ca="1" si="4">SUM(E15:E18)</f>
        <v>96.795000000000002</v>
      </c>
      <c r="F19" s="49">
        <f t="shared" ref="F19" ca="1" si="5">SUM(F15:F18)</f>
        <v>100.035</v>
      </c>
      <c r="G19" s="49">
        <f t="shared" ref="G19" ca="1" si="6">SUM(G15:G18)</f>
        <v>22.68</v>
      </c>
      <c r="H19" s="49">
        <f t="shared" ref="H19" ca="1" si="7">SUM(H15:H18)</f>
        <v>13.770000000000003</v>
      </c>
      <c r="I19" s="49">
        <f t="shared" ref="I19" ca="1" si="8">SUM(I15:I18)</f>
        <v>12.15</v>
      </c>
      <c r="J19" s="49">
        <f t="shared" ref="J19" ca="1" si="9">SUM(J15:J18)</f>
        <v>285.93000000000006</v>
      </c>
    </row>
    <row r="20" spans="1:10" x14ac:dyDescent="0.25">
      <c r="D20" s="3"/>
      <c r="E20" s="3"/>
      <c r="F20" s="3"/>
      <c r="G20" s="3"/>
      <c r="H20" s="3"/>
      <c r="I20" s="3"/>
      <c r="J20" s="3"/>
    </row>
    <row r="21" spans="1:10" x14ac:dyDescent="0.25">
      <c r="D21" s="3"/>
      <c r="E21" s="3"/>
      <c r="F21" s="3"/>
      <c r="G21" s="3"/>
      <c r="H21" s="3"/>
      <c r="I21" s="3"/>
      <c r="J21" s="3"/>
    </row>
    <row r="22" spans="1:10" x14ac:dyDescent="0.25">
      <c r="A22" s="20" t="s">
        <v>84</v>
      </c>
      <c r="B22" s="20" t="s">
        <v>15</v>
      </c>
      <c r="C22" s="20" t="s">
        <v>0</v>
      </c>
      <c r="D22" s="20" t="s">
        <v>5</v>
      </c>
      <c r="E22" s="20" t="s">
        <v>6</v>
      </c>
      <c r="F22" s="20" t="s">
        <v>10</v>
      </c>
      <c r="G22" s="20" t="s">
        <v>7</v>
      </c>
      <c r="H22" s="20" t="s">
        <v>8</v>
      </c>
      <c r="I22" s="20" t="s">
        <v>9</v>
      </c>
    </row>
    <row r="23" spans="1:10" x14ac:dyDescent="0.25">
      <c r="A23" s="2">
        <f ca="1">List!$E$2</f>
        <v>2020</v>
      </c>
      <c r="B23" s="2" t="s">
        <v>22</v>
      </c>
      <c r="C23" s="2" t="s">
        <v>1</v>
      </c>
      <c r="D23" s="24">
        <f ca="1">SUMPRODUCT((Ops!$A$2:$A$28=$C23)*(Ops!$D$1:$G$1=$A23)*(Ops!$B$2:$B$28=D$22)*(Ops!$D$2:$G$28))</f>
        <v>0.77999999999999992</v>
      </c>
      <c r="E23" s="24">
        <f ca="1">SUMPRODUCT((Ops!$A$2:$A$28=$C23)*(Ops!$D$1:$G$1=$A23)*(Ops!$B$2:$B$28=E$22)*(Ops!$D$2:$G$28))</f>
        <v>0.96000000000000008</v>
      </c>
      <c r="F23" s="24">
        <f ca="1">SUMPRODUCT((Ops!$A$2:$A$28=$C23)*(Ops!$D$1:$G$1=$A23)*(Ops!$B$2:$B$28=F$22)*(Ops!$D$2:$G$28))</f>
        <v>0.97</v>
      </c>
      <c r="G23" s="24">
        <f ca="1">SUMPRODUCT((Ops!$A$2:$A$28=$C23)*(Ops!$D$1:$G$1=$A23)*(Ops!$B$2:$B$28=G$22)*(Ops!$D$2:$G$28))</f>
        <v>0.80999999999999994</v>
      </c>
      <c r="H23" s="24">
        <f ca="1">SUMPRODUCT((Ops!$A$2:$A$28=$C23)*(Ops!$D$1:$G$1=$A23)*(Ops!$B$2:$B$28=H$22)*(Ops!$D$2:$G$28))</f>
        <v>0.83</v>
      </c>
      <c r="I23" s="24">
        <f ca="1">SUMPRODUCT((Ops!$A$2:$A$28=$C23)*(Ops!$D$1:$G$1=$A23)*(Ops!$B$2:$B$28=I$22)*(Ops!$D$2:$G$28))</f>
        <v>0.98000000000000009</v>
      </c>
    </row>
    <row r="24" spans="1:10" x14ac:dyDescent="0.25">
      <c r="A24" s="2">
        <f ca="1">List!$E$2</f>
        <v>2020</v>
      </c>
      <c r="B24" s="2" t="s">
        <v>22</v>
      </c>
      <c r="C24" s="2" t="s">
        <v>4</v>
      </c>
      <c r="D24" s="24">
        <f ca="1">SUMPRODUCT((Ops!$A$2:$A$28=$C24)*(Ops!$D$1:$G$1=$A24)*(Ops!$B$2:$B$28=D$22)*(Ops!$D$2:$G$28))</f>
        <v>0.83000000000000007</v>
      </c>
      <c r="E24" s="24">
        <f ca="1">SUMPRODUCT((Ops!$A$2:$A$28=$C24)*(Ops!$D$1:$G$1=$A24)*(Ops!$B$2:$B$28=E$22)*(Ops!$D$2:$G$28))</f>
        <v>0.98</v>
      </c>
      <c r="F24" s="24">
        <f ca="1">SUMPRODUCT((Ops!$A$2:$A$28=$C24)*(Ops!$D$1:$G$1=$A24)*(Ops!$B$2:$B$28=F$22)*(Ops!$D$2:$G$28))</f>
        <v>0.80999999999999994</v>
      </c>
      <c r="G24" s="24">
        <f ca="1">SUMPRODUCT((Ops!$A$2:$A$28=$C24)*(Ops!$D$1:$G$1=$A24)*(Ops!$B$2:$B$28=G$22)*(Ops!$D$2:$G$28))</f>
        <v>0.87</v>
      </c>
      <c r="H24" s="24">
        <f ca="1">SUMPRODUCT((Ops!$A$2:$A$28=$C24)*(Ops!$D$1:$G$1=$A24)*(Ops!$B$2:$B$28=H$22)*(Ops!$D$2:$G$28))</f>
        <v>0.89999999999999991</v>
      </c>
      <c r="I24" s="24">
        <f ca="1">SUMPRODUCT((Ops!$A$2:$A$28=$C24)*(Ops!$D$1:$G$1=$A24)*(Ops!$B$2:$B$28=I$22)*(Ops!$D$2:$G$28))</f>
        <v>0.94</v>
      </c>
    </row>
    <row r="25" spans="1:10" x14ac:dyDescent="0.25">
      <c r="A25" s="2">
        <f ca="1">List!$E$2</f>
        <v>2020</v>
      </c>
      <c r="B25" s="2" t="s">
        <v>22</v>
      </c>
      <c r="C25" s="2" t="s">
        <v>2</v>
      </c>
      <c r="D25" s="24">
        <f ca="1">SUMPRODUCT((Ops!$A$2:$A$28=$C25)*(Ops!$D$1:$G$1=$A25)*(Ops!$B$2:$B$28=D$22)*(Ops!$D$2:$G$28))</f>
        <v>0.78999999999999992</v>
      </c>
      <c r="E25" s="24">
        <f ca="1">SUMPRODUCT((Ops!$A$2:$A$28=$C25)*(Ops!$D$1:$G$1=$A25)*(Ops!$B$2:$B$28=E$22)*(Ops!$D$2:$G$28))</f>
        <v>0.94</v>
      </c>
      <c r="F25" s="24">
        <f ca="1">SUMPRODUCT((Ops!$A$2:$A$28=$C25)*(Ops!$D$1:$G$1=$A25)*(Ops!$B$2:$B$28=F$22)*(Ops!$D$2:$G$28))</f>
        <v>0.91</v>
      </c>
      <c r="G25" s="24">
        <f ca="1">SUMPRODUCT((Ops!$A$2:$A$28=$C25)*(Ops!$D$1:$G$1=$A25)*(Ops!$B$2:$B$28=G$22)*(Ops!$D$2:$G$28))</f>
        <v>0.94000000000000006</v>
      </c>
      <c r="H25" s="24">
        <f ca="1">SUMPRODUCT((Ops!$A$2:$A$28=$C25)*(Ops!$D$1:$G$1=$A25)*(Ops!$B$2:$B$28=H$22)*(Ops!$D$2:$G$28))</f>
        <v>0.92</v>
      </c>
      <c r="I25" s="24">
        <f ca="1">SUMPRODUCT((Ops!$A$2:$A$28=$C25)*(Ops!$D$1:$G$1=$A25)*(Ops!$B$2:$B$28=I$22)*(Ops!$D$2:$G$28))</f>
        <v>0.92</v>
      </c>
    </row>
    <row r="26" spans="1:10" x14ac:dyDescent="0.25">
      <c r="A26" s="2">
        <f ca="1">List!$E$2</f>
        <v>2020</v>
      </c>
      <c r="B26" s="2" t="s">
        <v>22</v>
      </c>
      <c r="C26" s="2" t="s">
        <v>3</v>
      </c>
      <c r="D26" s="24">
        <f ca="1">SUMPRODUCT((Ops!$A$2:$A$28=$C26)*(Ops!$D$1:$G$1=$A26)*(Ops!$B$2:$B$28=D$22)*(Ops!$D$2:$G$28))</f>
        <v>0.85</v>
      </c>
      <c r="E26" s="24">
        <f ca="1">SUMPRODUCT((Ops!$A$2:$A$28=$C26)*(Ops!$D$1:$G$1=$A26)*(Ops!$B$2:$B$28=E$22)*(Ops!$D$2:$G$28))</f>
        <v>0.8</v>
      </c>
      <c r="F26" s="24">
        <f ca="1">SUMPRODUCT((Ops!$A$2:$A$28=$C26)*(Ops!$D$1:$G$1=$A26)*(Ops!$B$2:$B$28=F$22)*(Ops!$D$2:$G$28))</f>
        <v>0.99</v>
      </c>
      <c r="G26" s="24">
        <f ca="1">SUMPRODUCT((Ops!$A$2:$A$28=$C26)*(Ops!$D$1:$G$1=$A26)*(Ops!$B$2:$B$28=G$22)*(Ops!$D$2:$G$28))</f>
        <v>0.82</v>
      </c>
      <c r="H26" s="24">
        <f ca="1">SUMPRODUCT((Ops!$A$2:$A$28=$C26)*(Ops!$D$1:$G$1=$A26)*(Ops!$B$2:$B$28=H$22)*(Ops!$D$2:$G$28))</f>
        <v>0.89</v>
      </c>
      <c r="I26" s="24">
        <f ca="1">SUMPRODUCT((Ops!$A$2:$A$28=$C26)*(Ops!$D$1:$G$1=$A26)*(Ops!$B$2:$B$28=I$22)*(Ops!$D$2:$G$28))</f>
        <v>0.87999999999999989</v>
      </c>
    </row>
    <row r="27" spans="1:10" x14ac:dyDescent="0.25">
      <c r="A27" s="2"/>
      <c r="B27" s="2"/>
      <c r="C27" s="2"/>
      <c r="D27" s="2"/>
      <c r="E27" s="2"/>
    </row>
    <row r="28" spans="1:10" x14ac:dyDescent="0.25">
      <c r="A28" s="20" t="s">
        <v>26</v>
      </c>
      <c r="B28" s="20" t="s">
        <v>15</v>
      </c>
      <c r="C28" s="20" t="s">
        <v>0</v>
      </c>
      <c r="D28" s="20" t="s">
        <v>5</v>
      </c>
      <c r="E28" s="20" t="s">
        <v>6</v>
      </c>
      <c r="F28" s="20" t="s">
        <v>10</v>
      </c>
      <c r="G28" s="20" t="s">
        <v>7</v>
      </c>
      <c r="H28" s="20" t="s">
        <v>8</v>
      </c>
      <c r="I28" s="20" t="s">
        <v>9</v>
      </c>
    </row>
    <row r="29" spans="1:10" x14ac:dyDescent="0.25">
      <c r="A29">
        <f ca="1">A23-1</f>
        <v>2019</v>
      </c>
      <c r="B29" s="2" t="s">
        <v>22</v>
      </c>
      <c r="C29" s="2" t="s">
        <v>1</v>
      </c>
      <c r="D29" s="24">
        <f ca="1">SUMPRODUCT((Ops!$A$2:$A$28=$C29)*(Ops!$D$1:$G$1=$A29)*(Ops!$B$2:$B$28=D$28)*(Ops!$D$2:$G$28))</f>
        <v>0.83</v>
      </c>
      <c r="E29" s="24">
        <f ca="1">SUMPRODUCT((Ops!$A$2:$A$28=$C29)*(Ops!$D$1:$G$1=$A29)*(Ops!$B$2:$B$28=E$28)*(Ops!$D$2:$G$28))</f>
        <v>0.93</v>
      </c>
      <c r="F29" s="24">
        <f ca="1">SUMPRODUCT((Ops!$A$2:$A$28=$C29)*(Ops!$D$1:$G$1=$A29)*(Ops!$B$2:$B$28=F$28)*(Ops!$D$2:$G$28))</f>
        <v>0.91</v>
      </c>
      <c r="G29" s="24">
        <f ca="1">SUMPRODUCT((Ops!$A$2:$A$28=$C29)*(Ops!$D$1:$G$1=$A29)*(Ops!$B$2:$B$28=G$28)*(Ops!$D$2:$G$28))</f>
        <v>0.85</v>
      </c>
      <c r="H29" s="24">
        <f ca="1">SUMPRODUCT((Ops!$A$2:$A$28=$C29)*(Ops!$D$1:$G$1=$A29)*(Ops!$B$2:$B$28=H$28)*(Ops!$D$2:$G$28))</f>
        <v>0.87</v>
      </c>
      <c r="I29" s="24">
        <f ca="1">SUMPRODUCT((Ops!$A$2:$A$28=$C29)*(Ops!$D$1:$G$1=$A29)*(Ops!$B$2:$B$28=I$28)*(Ops!$D$2:$G$28))</f>
        <v>0.93</v>
      </c>
    </row>
    <row r="30" spans="1:10" x14ac:dyDescent="0.25">
      <c r="A30">
        <f ca="1">A24-1</f>
        <v>2019</v>
      </c>
      <c r="B30" s="2" t="s">
        <v>22</v>
      </c>
      <c r="C30" s="2" t="s">
        <v>4</v>
      </c>
      <c r="D30" s="24">
        <f ca="1">SUMPRODUCT((Ops!$A$2:$A$28=$C30)*(Ops!$D$1:$G$1=$A30)*(Ops!$B$2:$B$28=D$28)*(Ops!$D$2:$G$28))</f>
        <v>0.81</v>
      </c>
      <c r="E30" s="24">
        <f ca="1">SUMPRODUCT((Ops!$A$2:$A$28=$C30)*(Ops!$D$1:$G$1=$A30)*(Ops!$B$2:$B$28=E$28)*(Ops!$D$2:$G$28))</f>
        <v>0.95</v>
      </c>
      <c r="F30" s="24">
        <f ca="1">SUMPRODUCT((Ops!$A$2:$A$28=$C30)*(Ops!$D$1:$G$1=$A30)*(Ops!$B$2:$B$28=F$28)*(Ops!$D$2:$G$28))</f>
        <v>0.86</v>
      </c>
      <c r="G30" s="24">
        <f ca="1">SUMPRODUCT((Ops!$A$2:$A$28=$C30)*(Ops!$D$1:$G$1=$A30)*(Ops!$B$2:$B$28=G$28)*(Ops!$D$2:$G$28))</f>
        <v>0.92</v>
      </c>
      <c r="H30" s="24">
        <f ca="1">SUMPRODUCT((Ops!$A$2:$A$28=$C30)*(Ops!$D$1:$G$1=$A30)*(Ops!$B$2:$B$28=H$28)*(Ops!$D$2:$G$28))</f>
        <v>0.95</v>
      </c>
      <c r="I30" s="24">
        <f ca="1">SUMPRODUCT((Ops!$A$2:$A$28=$C30)*(Ops!$D$1:$G$1=$A30)*(Ops!$B$2:$B$28=I$28)*(Ops!$D$2:$G$28))</f>
        <v>0.95</v>
      </c>
    </row>
    <row r="31" spans="1:10" x14ac:dyDescent="0.25">
      <c r="A31">
        <f ca="1">A25-1</f>
        <v>2019</v>
      </c>
      <c r="B31" s="2" t="s">
        <v>22</v>
      </c>
      <c r="C31" s="2" t="s">
        <v>2</v>
      </c>
      <c r="D31" s="24">
        <f ca="1">SUMPRODUCT((Ops!$A$2:$A$28=$C31)*(Ops!$D$1:$G$1=$A31)*(Ops!$B$2:$B$28=D$28)*(Ops!$D$2:$G$28))</f>
        <v>0.82</v>
      </c>
      <c r="E31" s="24">
        <f ca="1">SUMPRODUCT((Ops!$A$2:$A$28=$C31)*(Ops!$D$1:$G$1=$A31)*(Ops!$B$2:$B$28=E$28)*(Ops!$D$2:$G$28))</f>
        <v>0.95</v>
      </c>
      <c r="F31" s="24">
        <f ca="1">SUMPRODUCT((Ops!$A$2:$A$28=$C31)*(Ops!$D$1:$G$1=$A31)*(Ops!$B$2:$B$28=F$28)*(Ops!$D$2:$G$28))</f>
        <v>0.93</v>
      </c>
      <c r="G31" s="24">
        <f ca="1">SUMPRODUCT((Ops!$A$2:$A$28=$C31)*(Ops!$D$1:$G$1=$A31)*(Ops!$B$2:$B$28=G$28)*(Ops!$D$2:$G$28))</f>
        <v>0.92</v>
      </c>
      <c r="H31" s="24">
        <f ca="1">SUMPRODUCT((Ops!$A$2:$A$28=$C31)*(Ops!$D$1:$G$1=$A31)*(Ops!$B$2:$B$28=H$28)*(Ops!$D$2:$G$28))</f>
        <v>0.87</v>
      </c>
      <c r="I31" s="24">
        <f ca="1">SUMPRODUCT((Ops!$A$2:$A$28=$C31)*(Ops!$D$1:$G$1=$A31)*(Ops!$B$2:$B$28=I$28)*(Ops!$D$2:$G$28))</f>
        <v>0.94</v>
      </c>
    </row>
    <row r="32" spans="1:10" x14ac:dyDescent="0.25">
      <c r="A32">
        <f ca="1">A26-1</f>
        <v>2019</v>
      </c>
      <c r="B32" s="2" t="s">
        <v>22</v>
      </c>
      <c r="C32" s="2" t="s">
        <v>3</v>
      </c>
      <c r="D32" s="24">
        <f ca="1">SUMPRODUCT((Ops!$A$2:$A$28=$C32)*(Ops!$D$1:$G$1=$A32)*(Ops!$B$2:$B$28=D$28)*(Ops!$D$2:$G$28))</f>
        <v>0.82</v>
      </c>
      <c r="E32" s="24">
        <f ca="1">SUMPRODUCT((Ops!$A$2:$A$28=$C32)*(Ops!$D$1:$G$1=$A32)*(Ops!$B$2:$B$28=E$28)*(Ops!$D$2:$G$28))</f>
        <v>0.81</v>
      </c>
      <c r="F32" s="24">
        <f ca="1">SUMPRODUCT((Ops!$A$2:$A$28=$C32)*(Ops!$D$1:$G$1=$A32)*(Ops!$B$2:$B$28=F$28)*(Ops!$D$2:$G$28))</f>
        <v>0.95</v>
      </c>
      <c r="G32" s="24">
        <f ca="1">SUMPRODUCT((Ops!$A$2:$A$28=$C32)*(Ops!$D$1:$G$1=$A32)*(Ops!$B$2:$B$28=G$28)*(Ops!$D$2:$G$28))</f>
        <v>0.85</v>
      </c>
      <c r="H32" s="24">
        <f ca="1">SUMPRODUCT((Ops!$A$2:$A$28=$C32)*(Ops!$D$1:$G$1=$A32)*(Ops!$B$2:$B$28=H$28)*(Ops!$D$2:$G$28))</f>
        <v>0.89</v>
      </c>
      <c r="I32" s="24">
        <f ca="1">SUMPRODUCT((Ops!$A$2:$A$28=$C32)*(Ops!$D$1:$G$1=$A32)*(Ops!$B$2:$B$28=I$28)*(Ops!$D$2:$G$28))</f>
        <v>0.82</v>
      </c>
    </row>
    <row r="35" spans="1:16" x14ac:dyDescent="0.25">
      <c r="A35" s="32" t="s">
        <v>16</v>
      </c>
      <c r="B35" s="32" t="s">
        <v>15</v>
      </c>
      <c r="C35" s="32" t="s">
        <v>27</v>
      </c>
      <c r="D35" s="32" t="s">
        <v>41</v>
      </c>
    </row>
    <row r="36" spans="1:16" x14ac:dyDescent="0.25">
      <c r="A36" s="2">
        <f ca="1">List!$E$2</f>
        <v>2020</v>
      </c>
      <c r="B36" t="s">
        <v>40</v>
      </c>
      <c r="C36" s="33">
        <f ca="1">SUMIFS(KPI!$N$2:$N$5,KPI!$A$2:$A$5,$A36)</f>
        <v>85</v>
      </c>
      <c r="D36" s="33">
        <f ca="1">SUMIFS(KPI!$N$2:$N$5,KPI!$A$2:$A$5,$A36-1)</f>
        <v>44</v>
      </c>
    </row>
    <row r="37" spans="1:16" x14ac:dyDescent="0.25">
      <c r="A37" s="2">
        <f ca="1">List!$E$2</f>
        <v>2020</v>
      </c>
      <c r="B37" t="s">
        <v>45</v>
      </c>
      <c r="C37" s="34">
        <f ca="1">SUMIFS(KPI!C21:C24,KPI!A21:A24,A37)</f>
        <v>1.45</v>
      </c>
      <c r="D37" s="33"/>
    </row>
    <row r="38" spans="1:16" x14ac:dyDescent="0.25">
      <c r="A38" s="2">
        <f ca="1">List!$E$2</f>
        <v>2020</v>
      </c>
      <c r="B38" t="s">
        <v>47</v>
      </c>
      <c r="C38" s="45">
        <f ca="1">SUMIFS(KPI!C28:C31,KPI!A28:A31,$A$38)</f>
        <v>0.26</v>
      </c>
      <c r="D38" s="33"/>
    </row>
    <row r="39" spans="1:16" x14ac:dyDescent="0.25">
      <c r="A39" s="2"/>
      <c r="C39" s="45"/>
      <c r="D39" s="33"/>
    </row>
    <row r="40" spans="1:16" x14ac:dyDescent="0.25">
      <c r="A40" s="2"/>
      <c r="C40" s="33"/>
      <c r="D40" s="33"/>
    </row>
    <row r="41" spans="1:16" x14ac:dyDescent="0.25">
      <c r="A41" s="32" t="s">
        <v>16</v>
      </c>
      <c r="B41" s="32" t="s">
        <v>15</v>
      </c>
      <c r="C41" s="37" t="str">
        <f>KPI!C1</f>
        <v>Jul</v>
      </c>
      <c r="D41" s="37" t="str">
        <f>KPI!D1</f>
        <v>Aug</v>
      </c>
      <c r="E41" s="37" t="str">
        <f>KPI!E1</f>
        <v>Sep</v>
      </c>
      <c r="F41" s="37" t="str">
        <f>KPI!F1</f>
        <v>Oct</v>
      </c>
      <c r="G41" s="37" t="str">
        <f>KPI!G1</f>
        <v>Nov</v>
      </c>
      <c r="H41" s="37" t="str">
        <f>KPI!H1</f>
        <v>Dec</v>
      </c>
      <c r="I41" s="37" t="str">
        <f>KPI!I1</f>
        <v>Jan</v>
      </c>
      <c r="J41" s="37" t="str">
        <f>KPI!J1</f>
        <v>Feb</v>
      </c>
      <c r="K41" s="37" t="str">
        <f>KPI!K1</f>
        <v>Mar</v>
      </c>
      <c r="L41" s="37" t="str">
        <f>KPI!L1</f>
        <v>Apr</v>
      </c>
      <c r="M41" s="37" t="str">
        <f>KPI!M1</f>
        <v>May</v>
      </c>
      <c r="N41" s="37" t="str">
        <f>KPI!N1</f>
        <v>Jun</v>
      </c>
      <c r="O41" s="37" t="s">
        <v>44</v>
      </c>
      <c r="P41" s="33"/>
    </row>
    <row r="42" spans="1:16" x14ac:dyDescent="0.25">
      <c r="A42" s="2">
        <f ca="1">List!$E$2</f>
        <v>2020</v>
      </c>
      <c r="B42" t="s">
        <v>42</v>
      </c>
      <c r="C42" s="34">
        <f ca="1">SUMIFS(KPI!C$2:C$5,KPI!$A$2:$A$5,$A42)</f>
        <v>69</v>
      </c>
      <c r="D42" s="34">
        <f ca="1">SUMIFS(KPI!D$2:D$5,KPI!$A$2:$A$5,$A42)</f>
        <v>92</v>
      </c>
      <c r="E42" s="34">
        <f ca="1">SUMIFS(KPI!E$2:E$5,KPI!$A$2:$A$5,$A42)</f>
        <v>75</v>
      </c>
      <c r="F42" s="34">
        <f ca="1">SUMIFS(KPI!F$2:F$5,KPI!$A$2:$A$5,$A42)</f>
        <v>37</v>
      </c>
      <c r="G42" s="34">
        <f ca="1">SUMIFS(KPI!G$2:G$5,KPI!$A$2:$A$5,$A42)</f>
        <v>31</v>
      </c>
      <c r="H42" s="34">
        <f ca="1">SUMIFS(KPI!H$2:H$5,KPI!$A$2:$A$5,$A42)</f>
        <v>82</v>
      </c>
      <c r="I42" s="34">
        <f ca="1">SUMIFS(KPI!I$2:I$5,KPI!$A$2:$A$5,$A42)</f>
        <v>33</v>
      </c>
      <c r="J42" s="34">
        <f ca="1">SUMIFS(KPI!J$2:J$5,KPI!$A$2:$A$5,$A42)</f>
        <v>58</v>
      </c>
      <c r="K42" s="34">
        <f ca="1">SUMIFS(KPI!K$2:K$5,KPI!$A$2:$A$5,$A42)</f>
        <v>70</v>
      </c>
      <c r="L42" s="34">
        <f ca="1">SUMIFS(KPI!L$2:L$5,KPI!$A$2:$A$5,$A42)</f>
        <v>40</v>
      </c>
      <c r="M42" s="34">
        <f ca="1">SUMIFS(KPI!M$2:M$5,KPI!$A$2:$A$5,$A42)</f>
        <v>55</v>
      </c>
      <c r="N42" s="34">
        <f ca="1">SUMIFS(KPI!N$2:N$5,KPI!$A$2:$A$5,$A42)</f>
        <v>85</v>
      </c>
      <c r="O42" s="36">
        <f ca="1">AVERAGE(C42:N42)</f>
        <v>60.583333333333336</v>
      </c>
    </row>
    <row r="43" spans="1:16" x14ac:dyDescent="0.25">
      <c r="A43" s="2">
        <f ca="1">A42-1</f>
        <v>2019</v>
      </c>
      <c r="B43" t="s">
        <v>42</v>
      </c>
      <c r="C43" s="34">
        <f ca="1">SUMIFS(KPI!C14:C17,KPI!$A$14:$A$17,$A43)</f>
        <v>59</v>
      </c>
      <c r="D43" s="34">
        <f ca="1">SUMIFS(KPI!D14:D17,KPI!$A$14:$A$17,$A43)</f>
        <v>63</v>
      </c>
      <c r="E43" s="34">
        <f ca="1">SUMIFS(KPI!E14:E17,KPI!$A$14:$A$17,$A43)</f>
        <v>54</v>
      </c>
      <c r="F43" s="34">
        <f ca="1">SUMIFS(KPI!F14:F17,KPI!$A$14:$A$17,$A43)</f>
        <v>60</v>
      </c>
      <c r="G43" s="34">
        <f ca="1">SUMIFS(KPI!G14:G17,KPI!$A$14:$A$17,$A43)</f>
        <v>52</v>
      </c>
      <c r="H43" s="34">
        <f ca="1">SUMIFS(KPI!H14:H17,KPI!$A$14:$A$17,$A43)</f>
        <v>57</v>
      </c>
      <c r="I43" s="34">
        <f ca="1">SUMIFS(KPI!I14:I17,KPI!$A$14:$A$17,$A43)</f>
        <v>49</v>
      </c>
      <c r="J43" s="34">
        <f ca="1">SUMIFS(KPI!J14:J17,KPI!$A$14:$A$17,$A43)</f>
        <v>55</v>
      </c>
      <c r="K43" s="34">
        <f ca="1">SUMIFS(KPI!K14:K17,KPI!$A$14:$A$17,$A43)</f>
        <v>66</v>
      </c>
      <c r="L43" s="34">
        <f ca="1">SUMIFS(KPI!L14:L17,KPI!$A$14:$A$17,$A43)</f>
        <v>62</v>
      </c>
      <c r="M43" s="34">
        <f ca="1">SUMIFS(KPI!M14:M17,KPI!$A$14:$A$17,$A43)</f>
        <v>55</v>
      </c>
      <c r="N43" s="34">
        <f ca="1">SUMIFS(KPI!N14:N17,KPI!$A$14:$A$17,$A43)</f>
        <v>61</v>
      </c>
      <c r="O43" s="36">
        <f ca="1">AVERAGE(C43:N43)</f>
        <v>57.75</v>
      </c>
    </row>
    <row r="44" spans="1:16" x14ac:dyDescent="0.25">
      <c r="A44" s="2"/>
    </row>
    <row r="45" spans="1:16" x14ac:dyDescent="0.25">
      <c r="A45" s="2">
        <f ca="1">List!$E$2</f>
        <v>2020</v>
      </c>
      <c r="B45" t="s">
        <v>43</v>
      </c>
      <c r="C45" s="34">
        <f ca="1">SUMIFS(KPI!C$14:C$17,KPI!$A$14:$A$17,$A45)</f>
        <v>61</v>
      </c>
      <c r="D45" s="34">
        <f ca="1">SUMIFS(KPI!D$14:D$17,KPI!$A$14:$A$17,$A45)</f>
        <v>47</v>
      </c>
      <c r="E45" s="34">
        <f ca="1">SUMIFS(KPI!E$14:E$17,KPI!$A$14:$A$17,$A45)</f>
        <v>65</v>
      </c>
      <c r="F45" s="34">
        <f ca="1">SUMIFS(KPI!F$14:F$17,KPI!$A$14:$A$17,$A45)</f>
        <v>66</v>
      </c>
      <c r="G45" s="34">
        <f ca="1">SUMIFS(KPI!G$14:G$17,KPI!$A$14:$A$17,$A45)</f>
        <v>65</v>
      </c>
      <c r="H45" s="34">
        <f ca="1">SUMIFS(KPI!H$14:H$17,KPI!$A$14:$A$17,$A45)</f>
        <v>49</v>
      </c>
      <c r="I45" s="34">
        <f ca="1">SUMIFS(KPI!I$14:I$17,KPI!$A$14:$A$17,$A45)</f>
        <v>59</v>
      </c>
      <c r="J45" s="34">
        <f ca="1">SUMIFS(KPI!J$14:J$17,KPI!$A$14:$A$17,$A45)</f>
        <v>67</v>
      </c>
      <c r="K45" s="34">
        <f ca="1">SUMIFS(KPI!K$14:K$17,KPI!$A$14:$A$17,$A45)</f>
        <v>54</v>
      </c>
      <c r="L45" s="34">
        <f ca="1">SUMIFS(KPI!L$14:L$17,KPI!$A$14:$A$17,$A45)</f>
        <v>59</v>
      </c>
      <c r="M45" s="34">
        <f ca="1">SUMIFS(KPI!M$14:M$17,KPI!$A$14:$A$17,$A45)</f>
        <v>53</v>
      </c>
      <c r="N45" s="34">
        <f ca="1">SUMIFS(KPI!N$14:N$17,KPI!$A$14:$A$17,$A45)</f>
        <v>59</v>
      </c>
      <c r="O45" s="36">
        <f ca="1">AVERAGE(C45:N45)</f>
        <v>58.666666666666664</v>
      </c>
    </row>
    <row r="46" spans="1:16" x14ac:dyDescent="0.25">
      <c r="A46" s="2">
        <f ca="1">A45-1</f>
        <v>2019</v>
      </c>
      <c r="B46" t="s">
        <v>43</v>
      </c>
      <c r="C46" s="34">
        <f ca="1">SUMIFS(KPI!C$14:C$17,KPI!$A$14:$A$17,$A46)</f>
        <v>59</v>
      </c>
      <c r="D46" s="34">
        <f ca="1">SUMIFS(KPI!D$14:D$17,KPI!$A$14:$A$17,$A46)</f>
        <v>63</v>
      </c>
      <c r="E46" s="34">
        <f ca="1">SUMIFS(KPI!E$14:E$17,KPI!$A$14:$A$17,$A46)</f>
        <v>54</v>
      </c>
      <c r="F46" s="34">
        <f ca="1">SUMIFS(KPI!F$14:F$17,KPI!$A$14:$A$17,$A46)</f>
        <v>60</v>
      </c>
      <c r="G46" s="34">
        <f ca="1">SUMIFS(KPI!G$14:G$17,KPI!$A$14:$A$17,$A46)</f>
        <v>52</v>
      </c>
      <c r="H46" s="34">
        <f ca="1">SUMIFS(KPI!H$14:H$17,KPI!$A$14:$A$17,$A46)</f>
        <v>57</v>
      </c>
      <c r="I46" s="34">
        <f ca="1">SUMIFS(KPI!I$14:I$17,KPI!$A$14:$A$17,$A46)</f>
        <v>49</v>
      </c>
      <c r="J46" s="34">
        <f ca="1">SUMIFS(KPI!J$14:J$17,KPI!$A$14:$A$17,$A46)</f>
        <v>55</v>
      </c>
      <c r="K46" s="34">
        <f ca="1">SUMIFS(KPI!K$14:K$17,KPI!$A$14:$A$17,$A46)</f>
        <v>66</v>
      </c>
      <c r="L46" s="34">
        <f ca="1">SUMIFS(KPI!L$14:L$17,KPI!$A$14:$A$17,$A46)</f>
        <v>62</v>
      </c>
      <c r="M46" s="34">
        <f ca="1">SUMIFS(KPI!M$14:M$17,KPI!$A$14:$A$17,$A46)</f>
        <v>55</v>
      </c>
      <c r="N46" s="34">
        <f ca="1">SUMIFS(KPI!N$14:N$17,KPI!$A$14:$A$17,$A46)</f>
        <v>61</v>
      </c>
      <c r="O46" s="36">
        <f ca="1">AVERAGE(C46:N46)</f>
        <v>57.75</v>
      </c>
    </row>
    <row r="47" spans="1:16" x14ac:dyDescent="0.25">
      <c r="A47" s="2"/>
    </row>
    <row r="49" spans="1:4" x14ac:dyDescent="0.25">
      <c r="A49" s="32" t="s">
        <v>15</v>
      </c>
      <c r="B49" s="32" t="s">
        <v>15</v>
      </c>
      <c r="C49" s="32">
        <f ca="1">List!$E$2</f>
        <v>2020</v>
      </c>
      <c r="D49" s="32">
        <f ca="1">C49-1</f>
        <v>2019</v>
      </c>
    </row>
    <row r="50" spans="1:4" x14ac:dyDescent="0.25">
      <c r="A50" t="s">
        <v>85</v>
      </c>
      <c r="B50" t="s">
        <v>48</v>
      </c>
      <c r="C50" s="43">
        <f ca="1">SUMPRODUCT((KPI!$B$34:$D$34=$B50)*(KPI!$A$35:$A$39=C$49)*(KPI!$B$35:$D$39))</f>
        <v>0.5</v>
      </c>
      <c r="D50" s="43">
        <f ca="1">SUMPRODUCT((KPI!$B$34:$D$34=$B50)*(KPI!$A$35:$A$39=D$49)*(KPI!$B$35:$D$39))</f>
        <v>0.4</v>
      </c>
    </row>
    <row r="51" spans="1:4" x14ac:dyDescent="0.25">
      <c r="A51" t="s">
        <v>85</v>
      </c>
      <c r="B51" t="s">
        <v>49</v>
      </c>
      <c r="C51" s="43">
        <f ca="1">SUMPRODUCT((KPI!$B$34:$D$34=$B51)*(KPI!$A$35:$A$39=C$49)*(KPI!$B$35:$D$39))</f>
        <v>0.33</v>
      </c>
      <c r="D51" s="43">
        <f ca="1">SUMPRODUCT((KPI!$B$34:$D$34=$B51)*(KPI!$A$35:$A$39=D$49)*(KPI!$B$35:$D$39))</f>
        <v>0.35</v>
      </c>
    </row>
    <row r="52" spans="1:4" x14ac:dyDescent="0.25">
      <c r="A52" t="s">
        <v>85</v>
      </c>
      <c r="B52" t="s">
        <v>50</v>
      </c>
      <c r="C52" s="43">
        <f ca="1">SUMPRODUCT((KPI!$B$34:$D$34=$B52)*(KPI!$A$35:$A$39=C$49)*(KPI!$B$35:$D$39))</f>
        <v>0.17</v>
      </c>
      <c r="D52" s="43">
        <f ca="1">SUMPRODUCT((KPI!$B$34:$D$34=$B52)*(KPI!$A$35:$A$39=D$49)*(KPI!$B$35:$D$39))</f>
        <v>0.25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G30"/>
  <sheetViews>
    <sheetView workbookViewId="0">
      <selection activeCell="B20" sqref="B20"/>
    </sheetView>
  </sheetViews>
  <sheetFormatPr defaultRowHeight="15" x14ac:dyDescent="0.25"/>
  <cols>
    <col min="1" max="1" width="12.5703125" customWidth="1"/>
    <col min="2" max="2" width="11.7109375" bestFit="1" customWidth="1"/>
    <col min="3" max="4" width="9.5703125" bestFit="1" customWidth="1"/>
    <col min="7" max="7" width="9.5703125" bestFit="1" customWidth="1"/>
  </cols>
  <sheetData>
    <row r="1" spans="1:7" x14ac:dyDescent="0.25">
      <c r="A1" s="32" t="s">
        <v>60</v>
      </c>
      <c r="B1" s="32">
        <f ca="1">List!$E$2</f>
        <v>2020</v>
      </c>
    </row>
    <row r="2" spans="1:7" x14ac:dyDescent="0.25">
      <c r="A2" t="s">
        <v>51</v>
      </c>
      <c r="B2" s="44">
        <f ca="1">SUMPRODUCT((KPI!$A$42:$A$46=$B$1)*(KPI!$B$41:$E$41=$A2)*(KPI!$B$42:$E$46))</f>
        <v>0.2</v>
      </c>
      <c r="E2" s="44"/>
      <c r="G2" s="35"/>
    </row>
    <row r="3" spans="1:7" x14ac:dyDescent="0.25">
      <c r="A3" t="s">
        <v>58</v>
      </c>
      <c r="B3" s="44">
        <f ca="1">SUMPRODUCT((KPI!$A$42:$A$46=$B$1)*(KPI!$B$41:$E$41=$A3)*(KPI!$B$42:$E$46))</f>
        <v>0.25</v>
      </c>
      <c r="E3" s="44"/>
      <c r="G3" s="35"/>
    </row>
    <row r="4" spans="1:7" x14ac:dyDescent="0.25">
      <c r="A4" t="s">
        <v>52</v>
      </c>
      <c r="B4" s="44">
        <f ca="1">SUMPRODUCT((KPI!$A$42:$A$46=$B$1)*(KPI!$B$41:$E$41=$A4)*(KPI!$B$42:$E$46))</f>
        <v>0.51</v>
      </c>
      <c r="E4" s="44"/>
      <c r="G4" s="35"/>
    </row>
    <row r="5" spans="1:7" x14ac:dyDescent="0.25">
      <c r="A5" t="s">
        <v>53</v>
      </c>
      <c r="B5" s="44">
        <f ca="1">SUMPRODUCT((KPI!$A$42:$A$46=$B$1)*(KPI!$B$41:$E$41=$A5)*(KPI!$B$42:$E$46))</f>
        <v>0.45</v>
      </c>
      <c r="E5" s="44"/>
      <c r="G5" s="35"/>
    </row>
    <row r="8" spans="1:7" x14ac:dyDescent="0.25">
      <c r="A8" t="s">
        <v>57</v>
      </c>
      <c r="B8" s="44">
        <f ca="1">B5</f>
        <v>0.45</v>
      </c>
    </row>
    <row r="9" spans="1:7" x14ac:dyDescent="0.25">
      <c r="A9" t="s">
        <v>56</v>
      </c>
      <c r="B9">
        <v>2</v>
      </c>
    </row>
    <row r="11" spans="1:7" x14ac:dyDescent="0.25">
      <c r="A11" s="32" t="s">
        <v>15</v>
      </c>
      <c r="B11" s="32" t="s">
        <v>52</v>
      </c>
      <c r="C11" s="32" t="s">
        <v>51</v>
      </c>
      <c r="D11" s="32" t="s">
        <v>58</v>
      </c>
    </row>
    <row r="12" spans="1:7" x14ac:dyDescent="0.25">
      <c r="A12" t="s">
        <v>55</v>
      </c>
      <c r="B12" s="43">
        <v>0</v>
      </c>
      <c r="C12" s="43">
        <f ca="1">B2</f>
        <v>0.2</v>
      </c>
      <c r="D12" s="43">
        <f ca="1">MAX(B3-C12,0)</f>
        <v>4.9999999999999989E-2</v>
      </c>
    </row>
    <row r="13" spans="1:7" x14ac:dyDescent="0.25">
      <c r="A13" t="s">
        <v>52</v>
      </c>
      <c r="B13" s="43">
        <f ca="1">B4</f>
        <v>0.51</v>
      </c>
      <c r="C13" s="43">
        <f ca="1">MAX($B$2-MAX(0,$B$4),0)</f>
        <v>0</v>
      </c>
      <c r="D13" s="43">
        <f ca="1">MAX(MIN($B$3-$B$2,$B$3-$B$4),0)</f>
        <v>0</v>
      </c>
    </row>
    <row r="14" spans="1:7" x14ac:dyDescent="0.25">
      <c r="A14" t="s">
        <v>54</v>
      </c>
      <c r="B14" s="43">
        <f>B12</f>
        <v>0</v>
      </c>
      <c r="C14" s="43">
        <f ca="1">C12</f>
        <v>0.2</v>
      </c>
      <c r="D14" s="43">
        <f ca="1">D12</f>
        <v>4.9999999999999989E-2</v>
      </c>
    </row>
    <row r="17" spans="1:4" x14ac:dyDescent="0.25">
      <c r="A17" s="32" t="s">
        <v>59</v>
      </c>
      <c r="B17" s="32">
        <f ca="1">List!$E$2</f>
        <v>2020</v>
      </c>
    </row>
    <row r="18" spans="1:4" x14ac:dyDescent="0.25">
      <c r="A18" t="s">
        <v>51</v>
      </c>
      <c r="B18">
        <v>100</v>
      </c>
    </row>
    <row r="19" spans="1:4" x14ac:dyDescent="0.25">
      <c r="A19" t="s">
        <v>58</v>
      </c>
      <c r="B19">
        <v>200</v>
      </c>
    </row>
    <row r="20" spans="1:4" x14ac:dyDescent="0.25">
      <c r="A20" t="s">
        <v>52</v>
      </c>
      <c r="B20">
        <f ca="1">Calc!J19</f>
        <v>285.93000000000006</v>
      </c>
    </row>
    <row r="21" spans="1:4" x14ac:dyDescent="0.25">
      <c r="A21" t="s">
        <v>53</v>
      </c>
      <c r="B21">
        <v>300</v>
      </c>
    </row>
    <row r="24" spans="1:4" x14ac:dyDescent="0.25">
      <c r="A24" t="s">
        <v>57</v>
      </c>
      <c r="B24" s="35">
        <f>B21</f>
        <v>300</v>
      </c>
    </row>
    <row r="25" spans="1:4" x14ac:dyDescent="0.25">
      <c r="A25" t="s">
        <v>56</v>
      </c>
      <c r="B25">
        <v>2</v>
      </c>
    </row>
    <row r="27" spans="1:4" x14ac:dyDescent="0.25">
      <c r="A27" s="32" t="s">
        <v>15</v>
      </c>
      <c r="B27" s="32" t="s">
        <v>52</v>
      </c>
      <c r="C27" s="32" t="s">
        <v>51</v>
      </c>
      <c r="D27" s="32" t="s">
        <v>58</v>
      </c>
    </row>
    <row r="28" spans="1:4" x14ac:dyDescent="0.25">
      <c r="A28" t="s">
        <v>55</v>
      </c>
      <c r="B28" s="53">
        <v>0</v>
      </c>
      <c r="C28" s="53">
        <f>B18</f>
        <v>100</v>
      </c>
      <c r="D28" s="53">
        <f>MAX(B19-C28,0)</f>
        <v>100</v>
      </c>
    </row>
    <row r="29" spans="1:4" x14ac:dyDescent="0.25">
      <c r="A29" t="s">
        <v>52</v>
      </c>
      <c r="B29" s="53">
        <f ca="1">B20</f>
        <v>285.93000000000006</v>
      </c>
      <c r="C29" s="53">
        <f ca="1">MAX($B$2-MAX(0,$B$4),0)</f>
        <v>0</v>
      </c>
      <c r="D29" s="53">
        <f ca="1">MAX(MIN($B$19-$B$18,$B$19-$B$20),0)</f>
        <v>0</v>
      </c>
    </row>
    <row r="30" spans="1:4" x14ac:dyDescent="0.25">
      <c r="A30" t="s">
        <v>54</v>
      </c>
      <c r="B30" s="53">
        <f>B28</f>
        <v>0</v>
      </c>
      <c r="C30" s="53">
        <f>C28</f>
        <v>100</v>
      </c>
      <c r="D30" s="53">
        <f>D28</f>
        <v>100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4F725-E326-47A0-8481-AB772786B1F3}">
  <sheetPr>
    <tabColor theme="1"/>
  </sheetPr>
  <dimension ref="B1:D15"/>
  <sheetViews>
    <sheetView workbookViewId="0">
      <selection activeCell="B19" sqref="B19"/>
    </sheetView>
  </sheetViews>
  <sheetFormatPr defaultRowHeight="15" x14ac:dyDescent="0.25"/>
  <cols>
    <col min="1" max="1" width="5.28515625" customWidth="1"/>
    <col min="2" max="2" width="13" customWidth="1"/>
  </cols>
  <sheetData>
    <row r="1" spans="2:4" x14ac:dyDescent="0.25">
      <c r="B1" s="32" t="s">
        <v>86</v>
      </c>
      <c r="C1" s="32">
        <f ca="1">List!$E$2</f>
        <v>2020</v>
      </c>
      <c r="D1" s="32" t="s">
        <v>73</v>
      </c>
    </row>
    <row r="2" spans="2:4" x14ac:dyDescent="0.25">
      <c r="B2" s="2" t="s">
        <v>13</v>
      </c>
      <c r="C2">
        <f ca="1">SUMIFS(Data!$J$2:$J$37,Data!$A$2:$A$37,C$1,Data!$B$2:$B$37,$B2)</f>
        <v>857.79000000000008</v>
      </c>
      <c r="D2">
        <f ca="1">C2-Calc!J6</f>
        <v>0</v>
      </c>
    </row>
    <row r="3" spans="2:4" x14ac:dyDescent="0.25">
      <c r="B3" s="2" t="s">
        <v>14</v>
      </c>
      <c r="C3">
        <f ca="1">SUMIFS(Data!$J$2:$J$37,Data!$A$2:$A$37,C$1,Data!$B$2:$B$37,$B3)</f>
        <v>571.86</v>
      </c>
      <c r="D3">
        <f ca="1">C3-Calc!J13</f>
        <v>0</v>
      </c>
    </row>
    <row r="4" spans="2:4" x14ac:dyDescent="0.25">
      <c r="B4" s="2" t="s">
        <v>59</v>
      </c>
      <c r="C4">
        <f ca="1">C2-C3</f>
        <v>285.93000000000006</v>
      </c>
      <c r="D4">
        <f ca="1">C4-Calc!J19</f>
        <v>0</v>
      </c>
    </row>
    <row r="6" spans="2:4" x14ac:dyDescent="0.25">
      <c r="D6">
        <f ca="1">SUM(D2:D5)</f>
        <v>0</v>
      </c>
    </row>
    <row r="8" spans="2:4" x14ac:dyDescent="0.25">
      <c r="B8" s="32" t="s">
        <v>86</v>
      </c>
      <c r="C8" s="32">
        <f ca="1">List!$E$2</f>
        <v>2020</v>
      </c>
      <c r="D8" s="32" t="s">
        <v>73</v>
      </c>
    </row>
    <row r="9" spans="2:4" x14ac:dyDescent="0.25">
      <c r="B9" t="s">
        <v>19</v>
      </c>
      <c r="C9">
        <f ca="1">SUMIFS(Data!$K$2:$K$37,Data!$A$2:$A$37,C$1)</f>
        <v>24</v>
      </c>
      <c r="D9">
        <f ca="1">C9-Calc!K13</f>
        <v>0</v>
      </c>
    </row>
    <row r="11" spans="2:4" x14ac:dyDescent="0.25">
      <c r="B11" t="s">
        <v>73</v>
      </c>
      <c r="D11">
        <f ca="1">SUM(D9:D10)</f>
        <v>0</v>
      </c>
    </row>
    <row r="13" spans="2:4" x14ac:dyDescent="0.25">
      <c r="B13" t="s">
        <v>87</v>
      </c>
      <c r="D13">
        <f ca="1">D11+D6</f>
        <v>0</v>
      </c>
    </row>
    <row r="15" spans="2:4" x14ac:dyDescent="0.25">
      <c r="B15" t="s">
        <v>88</v>
      </c>
      <c r="D15" t="str">
        <f ca="1">IF(D13=0,List!G2,List!G3)</f>
        <v>Model OK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39997558519241921"/>
  </sheetPr>
  <dimension ref="B1:AA35"/>
  <sheetViews>
    <sheetView showGridLines="0" showRowColHeaders="0" tabSelected="1" zoomScale="105" zoomScaleNormal="105" workbookViewId="0">
      <selection activeCell="Z2" sqref="Z2"/>
    </sheetView>
  </sheetViews>
  <sheetFormatPr defaultColWidth="8.85546875" defaultRowHeight="15" x14ac:dyDescent="0.25"/>
  <cols>
    <col min="1" max="1" width="3" style="5" customWidth="1"/>
    <col min="2" max="11" width="8.85546875" style="5"/>
    <col min="12" max="12" width="9.7109375" style="5" bestFit="1" customWidth="1"/>
    <col min="13" max="13" width="18.28515625" style="5" bestFit="1" customWidth="1"/>
    <col min="14" max="14" width="13.7109375" style="5" customWidth="1"/>
    <col min="15" max="15" width="17.28515625" style="5" bestFit="1" customWidth="1"/>
    <col min="16" max="23" width="8.85546875" style="5"/>
    <col min="24" max="24" width="3.140625" style="5" customWidth="1"/>
    <col min="25" max="16384" width="8.85546875" style="5"/>
  </cols>
  <sheetData>
    <row r="1" spans="2:27" ht="55.5" customHeight="1" x14ac:dyDescent="0.3">
      <c r="B1" s="5">
        <v>3</v>
      </c>
      <c r="Z1" s="6" t="s">
        <v>11</v>
      </c>
    </row>
    <row r="2" spans="2:27" ht="42.75" customHeight="1" x14ac:dyDescent="0.7">
      <c r="B2" s="7"/>
      <c r="C2" s="7"/>
      <c r="D2" s="7"/>
      <c r="M2" s="8"/>
      <c r="AA2" s="9"/>
    </row>
    <row r="3" spans="2:27" ht="21" x14ac:dyDescent="0.35">
      <c r="D3" s="10"/>
      <c r="M3" s="11"/>
      <c r="N3" s="11"/>
      <c r="O3" s="12"/>
      <c r="T3" s="39"/>
      <c r="U3" s="39"/>
      <c r="V3" s="39"/>
      <c r="W3" s="40" t="str">
        <f ca="1">IF(Calc!C36&gt;Calc!D36,"h","i")</f>
        <v>h</v>
      </c>
    </row>
    <row r="4" spans="2:27" ht="21" x14ac:dyDescent="0.35">
      <c r="O4" s="12"/>
      <c r="T4" s="61"/>
      <c r="U4" s="61"/>
      <c r="V4" s="61"/>
      <c r="W4" s="61"/>
      <c r="X4" s="38"/>
    </row>
    <row r="5" spans="2:27" ht="25.9" customHeight="1" x14ac:dyDescent="0.3">
      <c r="N5" s="13"/>
      <c r="O5" s="14"/>
      <c r="T5" s="41"/>
      <c r="U5" s="41"/>
      <c r="V5" s="41"/>
      <c r="W5" s="42" t="str">
        <f ca="1">IF(Calc!O42&gt;Calc!D41,"h","i")</f>
        <v>i</v>
      </c>
      <c r="X5" s="38"/>
    </row>
    <row r="6" spans="2:27" ht="25.9" customHeight="1" x14ac:dyDescent="0.35">
      <c r="N6" s="13"/>
      <c r="O6" s="12"/>
      <c r="T6" s="62"/>
      <c r="U6" s="62"/>
      <c r="V6" s="62"/>
      <c r="W6" s="62"/>
      <c r="X6" s="38"/>
    </row>
    <row r="7" spans="2:27" ht="25.9" customHeight="1" x14ac:dyDescent="0.3">
      <c r="N7" s="13"/>
      <c r="T7" s="41"/>
      <c r="U7" s="41"/>
      <c r="V7" s="41"/>
      <c r="W7" s="42" t="str">
        <f ca="1">IF(Calc!O43&gt;Calc!D42,"i","h")</f>
        <v>h</v>
      </c>
      <c r="X7" s="38"/>
    </row>
    <row r="8" spans="2:27" ht="25.9" customHeight="1" x14ac:dyDescent="0.35">
      <c r="N8" s="13"/>
      <c r="O8" s="12"/>
      <c r="T8" s="63"/>
      <c r="U8" s="64"/>
      <c r="V8" s="64"/>
      <c r="W8" s="64"/>
      <c r="X8" s="38"/>
    </row>
    <row r="9" spans="2:27" ht="20.25" x14ac:dyDescent="0.3">
      <c r="N9" s="13"/>
      <c r="O9" s="15"/>
      <c r="T9" s="38"/>
      <c r="U9" s="38"/>
      <c r="V9" s="38"/>
      <c r="W9" s="38"/>
      <c r="X9" s="38"/>
    </row>
    <row r="11" spans="2:27" x14ac:dyDescent="0.25">
      <c r="N11" s="13"/>
    </row>
    <row r="12" spans="2:27" ht="23.25" x14ac:dyDescent="0.35">
      <c r="N12" s="26" t="s">
        <v>1</v>
      </c>
      <c r="O12" s="17" t="str">
        <f ca="1">REPT($Z$1,Calc!K9)</f>
        <v></v>
      </c>
      <c r="R12" s="5">
        <f ca="1">Calc!K9</f>
        <v>11</v>
      </c>
    </row>
    <row r="13" spans="2:27" ht="23.25" x14ac:dyDescent="0.35">
      <c r="N13" s="26" t="s">
        <v>4</v>
      </c>
      <c r="O13" s="18" t="str">
        <f ca="1">REPT($Z$1,Calc!K10)</f>
        <v></v>
      </c>
      <c r="R13" s="5">
        <f ca="1">Calc!K10</f>
        <v>6</v>
      </c>
    </row>
    <row r="14" spans="2:27" ht="23.25" x14ac:dyDescent="0.35">
      <c r="N14" s="26" t="s">
        <v>2</v>
      </c>
      <c r="O14" s="19" t="str">
        <f ca="1">REPT($Z$1,Calc!K11)</f>
        <v></v>
      </c>
      <c r="R14" s="5">
        <f ca="1">Calc!K11</f>
        <v>4</v>
      </c>
    </row>
    <row r="15" spans="2:27" ht="27.75" customHeight="1" x14ac:dyDescent="0.35">
      <c r="N15" s="26" t="s">
        <v>3</v>
      </c>
      <c r="O15" s="31" t="str">
        <f ca="1">REPT($Z$1,Calc!K12)</f>
        <v></v>
      </c>
      <c r="R15" s="5">
        <f ca="1">Calc!K12</f>
        <v>3</v>
      </c>
    </row>
    <row r="16" spans="2:27" ht="27.75" customHeight="1" x14ac:dyDescent="0.35">
      <c r="O16" s="12"/>
    </row>
    <row r="17" spans="2:23" ht="27.75" customHeight="1" x14ac:dyDescent="0.25"/>
    <row r="18" spans="2:23" ht="27.75" customHeight="1" x14ac:dyDescent="0.25"/>
    <row r="28" spans="2:23" x14ac:dyDescent="0.25">
      <c r="B28" s="60" t="s">
        <v>73</v>
      </c>
      <c r="C28" s="60"/>
      <c r="D28" s="60" t="str">
        <f ca="1">Check!D15</f>
        <v>Model OK</v>
      </c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</row>
    <row r="35" spans="3:3" ht="26.25" x14ac:dyDescent="0.4">
      <c r="C35" s="16"/>
    </row>
  </sheetData>
  <mergeCells count="3">
    <mergeCell ref="T4:W4"/>
    <mergeCell ref="T6:W6"/>
    <mergeCell ref="T8:W8"/>
  </mergeCells>
  <conditionalFormatting sqref="W3">
    <cfRule type="expression" dxfId="3" priority="4">
      <formula>$W$3="i"</formula>
    </cfRule>
  </conditionalFormatting>
  <conditionalFormatting sqref="W5">
    <cfRule type="expression" dxfId="2" priority="3">
      <formula>W5="i"</formula>
    </cfRule>
  </conditionalFormatting>
  <conditionalFormatting sqref="W7">
    <cfRule type="expression" dxfId="1" priority="2">
      <formula>$W$7="i"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40" r:id="rId4" name="Option Button 492">
              <controlPr defaultSize="0" autoFill="0" autoLine="0" autoPict="0">
                <anchor moveWithCells="1">
                  <from>
                    <xdr:col>20</xdr:col>
                    <xdr:colOff>180975</xdr:colOff>
                    <xdr:row>0</xdr:row>
                    <xdr:rowOff>542925</xdr:rowOff>
                  </from>
                  <to>
                    <xdr:col>21</xdr:col>
                    <xdr:colOff>200025</xdr:colOff>
                    <xdr:row>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1" r:id="rId5" name="Option Button 493">
              <controlPr defaultSize="0" autoFill="0" autoLine="0" autoPict="0">
                <anchor moveWithCells="1">
                  <from>
                    <xdr:col>21</xdr:col>
                    <xdr:colOff>190500</xdr:colOff>
                    <xdr:row>0</xdr:row>
                    <xdr:rowOff>542925</xdr:rowOff>
                  </from>
                  <to>
                    <xdr:col>22</xdr:col>
                    <xdr:colOff>209550</xdr:colOff>
                    <xdr:row>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2" r:id="rId6" name="Option Button 494">
              <controlPr defaultSize="0" autoFill="0" autoLine="0" autoPict="0">
                <anchor moveWithCells="1">
                  <from>
                    <xdr:col>22</xdr:col>
                    <xdr:colOff>152400</xdr:colOff>
                    <xdr:row>0</xdr:row>
                    <xdr:rowOff>533400</xdr:rowOff>
                  </from>
                  <to>
                    <xdr:col>23</xdr:col>
                    <xdr:colOff>180975</xdr:colOff>
                    <xdr:row>1</xdr:row>
                    <xdr:rowOff>76200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F5A357E-9BE4-4BB7-B12B-5ED0C7F5DC19}">
            <xm:f>$D$28=List!$G$3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B28:W28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lineWeight="2.25" displayEmptyCellsAs="gap" high="1" low="1" xr2:uid="{00000000-0003-0000-0500-000000000000}">
          <x14:colorSeries theme="0" tint="-0.34998626667073579"/>
          <x14:colorNegative rgb="FFD00000"/>
          <x14:colorAxis rgb="FF000000"/>
          <x14:colorMarkers rgb="FFD00000"/>
          <x14:colorFirst rgb="FFD00000"/>
          <x14:colorLast rgb="FFD00000"/>
          <x14:colorHigh theme="4" tint="-0.249977111117893"/>
          <x14:colorLow theme="5" tint="-0.249977111117893"/>
          <x14:sparklines>
            <x14:sparkline>
              <xm:f>KPI!C3:N3</xm:f>
              <xm:sqref>T4</xm:sqref>
            </x14:sparkline>
          </x14:sparklines>
        </x14:sparklineGroup>
        <x14:sparklineGroup lineWeight="2.25" displayEmptyCellsAs="gap" high="1" low="1" xr2:uid="{00000000-0003-0000-0500-000001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theme="4" tint="0.39997558519241921"/>
          <x14:colorLow theme="5" tint="-0.249977111117893"/>
          <x14:sparklines>
            <x14:sparkline>
              <xm:f>Calc!C42:N42</xm:f>
              <xm:sqref>T6</xm:sqref>
            </x14:sparkline>
          </x14:sparklines>
        </x14:sparklineGroup>
        <x14:sparklineGroup lineWeight="2.25" displayEmptyCellsAs="gap" high="1" low="1" xr2:uid="{00000000-0003-0000-0500-000002000000}">
          <x14:colorSeries theme="4" tint="0.39997558519241921"/>
          <x14:colorNegative rgb="FFD00000"/>
          <x14:colorAxis rgb="FF000000"/>
          <x14:colorMarkers rgb="FFD00000"/>
          <x14:colorFirst rgb="FFD00000"/>
          <x14:colorLast rgb="FFD00000"/>
          <x14:colorHigh theme="4" tint="-0.249977111117893"/>
          <x14:colorLow theme="5" tint="-0.249977111117893"/>
          <x14:sparklines>
            <x14:sparkline>
              <xm:f>Calc!C45:N45</xm:f>
              <xm:sqref>T8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Model</vt:lpstr>
      <vt:lpstr>List</vt:lpstr>
      <vt:lpstr>Ops</vt:lpstr>
      <vt:lpstr>KPI</vt:lpstr>
      <vt:lpstr>Data</vt:lpstr>
      <vt:lpstr>Calc</vt:lpstr>
      <vt:lpstr>Chart</vt:lpstr>
      <vt:lpstr>Check</vt:lpstr>
      <vt:lpstr>Dash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Smallman</dc:creator>
  <cp:lastModifiedBy>marcus small</cp:lastModifiedBy>
  <dcterms:created xsi:type="dcterms:W3CDTF">2014-06-02T11:36:21Z</dcterms:created>
  <dcterms:modified xsi:type="dcterms:W3CDTF">2020-06-11T08:59:27Z</dcterms:modified>
</cp:coreProperties>
</file>